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55" yWindow="330" windowWidth="11430" windowHeight="10260" activeTab="2"/>
  </bookViews>
  <sheets>
    <sheet name="GENERAL" sheetId="4" r:id="rId1"/>
    <sheet name="CONVENIOS" sheetId="3" r:id="rId2"/>
    <sheet name="Hoja1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a">'[1]RP (REFRENDADOS)'!$A$1:$T$18</definedName>
    <definedName name="AAA">'[2]RP (REFRENDADOS)'!$A$1:$T$18</definedName>
    <definedName name="AAAA">#REF!</definedName>
    <definedName name="AAAAA">'[2]RP (REFRENDADOS)'!$A$1:$T$18</definedName>
    <definedName name="ACUMULADO">#REF!</definedName>
    <definedName name="_xlnm.Print_Area" localSheetId="1">CONVENIOS!$A$1:$AH$53</definedName>
    <definedName name="_xlnm.Print_Area" localSheetId="0">GENERAL!$A$1:$O$53</definedName>
    <definedName name="_xlnm.Print_Area" localSheetId="2">Hoja1!$A$5:$J$9</definedName>
    <definedName name="AUTOEVALUACION">#REF!</definedName>
    <definedName name="BALANCANFP" localSheetId="1">[3]BALANFP!#REF!</definedName>
    <definedName name="BALANCANFP" localSheetId="0">[3]BALANFP!#REF!</definedName>
    <definedName name="BALANCANFP">[3]BALANFP!#REF!</definedName>
    <definedName name="BALANFP" localSheetId="1">[4]BALANFP!#REF!</definedName>
    <definedName name="BALANFP" localSheetId="0">[4]BALANFP!#REF!</definedName>
    <definedName name="BALANFP">[4]BALANFP!#REF!</definedName>
    <definedName name="_xlnm.Database">#REF!</definedName>
    <definedName name="bb" localSheetId="1">[5]BALANFP!#REF!</definedName>
    <definedName name="bb" localSheetId="0">[5]BALANFP!#REF!</definedName>
    <definedName name="bb">[5]BALANFP!#REF!</definedName>
    <definedName name="CC">#REF!</definedName>
    <definedName name="FECHAAUTOANTERIOR" localSheetId="1">#REF!</definedName>
    <definedName name="FECHAAUTOANTERIOR" localSheetId="0">#REF!</definedName>
    <definedName name="FECHAAUTOANTERIOR">#REF!</definedName>
    <definedName name="FECHAUTO">#REF!</definedName>
    <definedName name="FF" localSheetId="1">[5]BALANFP!#REF!</definedName>
    <definedName name="FF" localSheetId="0">[5]BALANFP!#REF!</definedName>
    <definedName name="FF">[5]BALANFP!#REF!</definedName>
    <definedName name="FFF">'[6]100 DIAS RP (REFRENDADOS)'!$A$1:$T$14</definedName>
    <definedName name="PERIODO">'[7]EVALUACION DEL GASTO'!$L$6</definedName>
    <definedName name="pipo" localSheetId="1">#REF!</definedName>
    <definedName name="pipo" localSheetId="0">#REF!</definedName>
    <definedName name="pipo">#REF!</definedName>
    <definedName name="qqqq">'[1]RP (REFRENDADOS)'!$A$1:$T$18</definedName>
    <definedName name="SS">'[1]RP (REFRENDADOS)'!$A$1:$T$18</definedName>
    <definedName name="SWE">'[6]100 DIAS RP (REFRENDADOS)'!$A$1:$T$14</definedName>
    <definedName name="TANTERIOR">#REF!</definedName>
    <definedName name="_xlnm.Print_Titles" localSheetId="1">CONVENIOS!$A:$A,CONVENIOS!$1:$6</definedName>
    <definedName name="TRIMANTERIOR">#REF!</definedName>
    <definedName name="TRIMESTRE">#REF!</definedName>
    <definedName name="XX">#REF!</definedName>
    <definedName name="XXX">'[8]RP (REFRENDADOS)'!$A$1:$T$18</definedName>
    <definedName name="XXXX" localSheetId="1">[9]BALANFP!#REF!</definedName>
    <definedName name="XXXX" localSheetId="0">[9]BALANFP!#REF!</definedName>
    <definedName name="XXXX">[9]BALANFP!#REF!</definedName>
    <definedName name="Z">#REF!</definedName>
    <definedName name="ZZ">#REF!</definedName>
  </definedNames>
  <calcPr calcId="144525"/>
</workbook>
</file>

<file path=xl/calcChain.xml><?xml version="1.0" encoding="utf-8"?>
<calcChain xmlns="http://schemas.openxmlformats.org/spreadsheetml/2006/main">
  <c r="C28" i="3" l="1"/>
  <c r="B47" i="4"/>
  <c r="B32" i="4"/>
  <c r="B36" i="4"/>
  <c r="C28" i="4"/>
  <c r="F52" i="4"/>
  <c r="E36" i="4"/>
  <c r="F32" i="4"/>
  <c r="F49" i="4"/>
  <c r="B52" i="4"/>
  <c r="F31" i="4"/>
  <c r="F28" i="4"/>
  <c r="K28" i="4"/>
  <c r="D28" i="3"/>
  <c r="E27" i="4"/>
  <c r="H49" i="4" l="1"/>
  <c r="E44" i="3"/>
  <c r="F13" i="4"/>
  <c r="F36" i="4" l="1"/>
  <c r="M28" i="3" l="1"/>
  <c r="P15" i="4" l="1"/>
  <c r="O53" i="3" l="1"/>
  <c r="O19" i="3" s="1"/>
  <c r="O37" i="3"/>
  <c r="O17" i="3" s="1"/>
  <c r="O15" i="3"/>
  <c r="M36" i="4"/>
  <c r="M35" i="4"/>
  <c r="M34" i="4"/>
  <c r="M33" i="4"/>
  <c r="M32" i="4"/>
  <c r="M31" i="4"/>
  <c r="M30" i="4"/>
  <c r="M29" i="4"/>
  <c r="M28" i="4"/>
  <c r="M52" i="4"/>
  <c r="M51" i="4"/>
  <c r="M50" i="4"/>
  <c r="M49" i="4"/>
  <c r="M48" i="4"/>
  <c r="M47" i="4"/>
  <c r="M46" i="4"/>
  <c r="M45" i="4"/>
  <c r="M44" i="4"/>
  <c r="M43" i="4"/>
  <c r="M42" i="4"/>
  <c r="M41" i="4"/>
  <c r="L53" i="4"/>
  <c r="L19" i="4" s="1"/>
  <c r="L37" i="4"/>
  <c r="L17" i="4" s="1"/>
  <c r="M27" i="4"/>
  <c r="M13" i="4"/>
  <c r="M11" i="4"/>
  <c r="R49" i="3"/>
  <c r="P52" i="3"/>
  <c r="P51" i="3"/>
  <c r="P50" i="3"/>
  <c r="P49" i="3"/>
  <c r="P48" i="3"/>
  <c r="P47" i="3"/>
  <c r="P46" i="3"/>
  <c r="P45" i="3"/>
  <c r="P44" i="3"/>
  <c r="P42" i="3"/>
  <c r="P41" i="3"/>
  <c r="P36" i="3"/>
  <c r="P35" i="3"/>
  <c r="P34" i="3"/>
  <c r="AH34" i="3" s="1"/>
  <c r="P33" i="3"/>
  <c r="P32" i="3"/>
  <c r="P31" i="3"/>
  <c r="P29" i="3"/>
  <c r="AH29" i="3" s="1"/>
  <c r="P28" i="3"/>
  <c r="P27" i="3"/>
  <c r="AH51" i="3"/>
  <c r="AH50" i="3"/>
  <c r="AH48" i="3"/>
  <c r="AH45" i="3"/>
  <c r="AH43" i="3"/>
  <c r="AH42" i="3"/>
  <c r="AH33" i="3"/>
  <c r="AH32" i="3"/>
  <c r="AH30" i="3"/>
  <c r="AH27" i="3"/>
  <c r="L9" i="4"/>
  <c r="M7" i="4"/>
  <c r="P24" i="3"/>
  <c r="O24" i="3"/>
  <c r="P13" i="3"/>
  <c r="P11" i="3"/>
  <c r="P9" i="3"/>
  <c r="P7" i="3"/>
  <c r="P53" i="3" l="1"/>
  <c r="P19" i="3" s="1"/>
  <c r="O21" i="3"/>
  <c r="O23" i="3" s="1"/>
  <c r="L21" i="4"/>
  <c r="P37" i="3"/>
  <c r="P17" i="3" s="1"/>
  <c r="P15" i="3"/>
  <c r="P21" i="3" l="1"/>
  <c r="P23" i="3" s="1"/>
  <c r="J36" i="4"/>
  <c r="D45" i="4" l="1"/>
  <c r="G27" i="4" l="1"/>
  <c r="X36" i="3" l="1"/>
  <c r="J11" i="4"/>
  <c r="AH18" i="3" l="1"/>
  <c r="AH12" i="3"/>
  <c r="AH10" i="3"/>
  <c r="N53" i="3"/>
  <c r="N19" i="3" s="1"/>
  <c r="N37" i="3"/>
  <c r="N17" i="3" s="1"/>
  <c r="N15" i="3"/>
  <c r="N21" i="3" l="1"/>
  <c r="N23" i="3" s="1"/>
  <c r="J13" i="4" l="1"/>
  <c r="L15" i="4" s="1"/>
  <c r="L23" i="4" s="1"/>
  <c r="G11" i="4" l="1"/>
  <c r="F15" i="4"/>
  <c r="J45" i="4" l="1"/>
  <c r="AG53" i="3" l="1"/>
  <c r="AG19" i="3" s="1"/>
  <c r="AG37" i="3"/>
  <c r="AG17" i="3" s="1"/>
  <c r="AG15" i="3"/>
  <c r="AG21" i="3" l="1"/>
  <c r="AG23" i="3" s="1"/>
  <c r="B15" i="3" l="1"/>
  <c r="B37" i="3"/>
  <c r="B17" i="3" s="1"/>
  <c r="B53" i="3"/>
  <c r="B19" i="3" s="1"/>
  <c r="AD15" i="3"/>
  <c r="AD37" i="3"/>
  <c r="AD17" i="3" s="1"/>
  <c r="AD53" i="3"/>
  <c r="AD19" i="3" s="1"/>
  <c r="B21" i="3" l="1"/>
  <c r="B23" i="3" s="1"/>
  <c r="AD21" i="3"/>
  <c r="AD23" i="3" s="1"/>
  <c r="X52" i="3" l="1"/>
  <c r="J43" i="4" l="1"/>
  <c r="M52" i="3" l="1"/>
  <c r="M51" i="3"/>
  <c r="M50" i="3"/>
  <c r="M49" i="3"/>
  <c r="M48" i="3"/>
  <c r="M46" i="3"/>
  <c r="M47" i="3"/>
  <c r="AH47" i="3" s="1"/>
  <c r="M44" i="3"/>
  <c r="M45" i="3"/>
  <c r="M43" i="3"/>
  <c r="M42" i="3"/>
  <c r="M41" i="3"/>
  <c r="M36" i="3"/>
  <c r="M35" i="3"/>
  <c r="M34" i="3"/>
  <c r="M33" i="3"/>
  <c r="M32" i="3"/>
  <c r="M31" i="3"/>
  <c r="M30" i="3"/>
  <c r="M29" i="3"/>
  <c r="M27" i="3"/>
  <c r="L53" i="3"/>
  <c r="L19" i="3" s="1"/>
  <c r="L37" i="3"/>
  <c r="L17" i="3" s="1"/>
  <c r="L15" i="3"/>
  <c r="M13" i="3"/>
  <c r="M11" i="3"/>
  <c r="M15" i="3" l="1"/>
  <c r="M53" i="3"/>
  <c r="M19" i="3" s="1"/>
  <c r="M37" i="3"/>
  <c r="M17" i="3" s="1"/>
  <c r="L21" i="3"/>
  <c r="L23" i="3" s="1"/>
  <c r="M21" i="3" l="1"/>
  <c r="M23" i="3" s="1"/>
  <c r="G28" i="4"/>
  <c r="X46" i="3" l="1"/>
  <c r="P53" i="4" l="1"/>
  <c r="X35" i="3" l="1"/>
  <c r="J28" i="4" l="1"/>
  <c r="M9" i="4" l="1"/>
  <c r="Z52" i="3"/>
  <c r="Z51" i="3"/>
  <c r="Z50" i="3"/>
  <c r="Z49" i="3"/>
  <c r="Z48" i="3"/>
  <c r="Z46" i="3"/>
  <c r="Z47" i="3"/>
  <c r="Z44" i="3"/>
  <c r="Z45" i="3"/>
  <c r="Z42" i="3"/>
  <c r="Z41" i="3"/>
  <c r="Z36" i="3"/>
  <c r="Z35" i="3"/>
  <c r="Z34" i="3"/>
  <c r="Z33" i="3"/>
  <c r="Z32" i="3"/>
  <c r="Z31" i="3"/>
  <c r="Z29" i="3"/>
  <c r="Z28" i="3"/>
  <c r="Z27" i="3"/>
  <c r="Z13" i="3"/>
  <c r="Z11" i="3"/>
  <c r="Z9" i="3"/>
  <c r="Z7" i="3"/>
  <c r="R52" i="3"/>
  <c r="R51" i="3"/>
  <c r="R50" i="3"/>
  <c r="R48" i="3"/>
  <c r="R46" i="3"/>
  <c r="R47" i="3"/>
  <c r="R44" i="3"/>
  <c r="R45" i="3"/>
  <c r="R42" i="3"/>
  <c r="R41" i="3"/>
  <c r="R36" i="3"/>
  <c r="R35" i="3"/>
  <c r="R34" i="3"/>
  <c r="R33" i="3"/>
  <c r="R32" i="3"/>
  <c r="R31" i="3"/>
  <c r="R29" i="3"/>
  <c r="R28" i="3"/>
  <c r="R27" i="3"/>
  <c r="R13" i="3"/>
  <c r="R11" i="3"/>
  <c r="R9" i="3"/>
  <c r="R7" i="3"/>
  <c r="D30" i="4" l="1"/>
  <c r="O30" i="4" s="1"/>
  <c r="Q30" i="4" s="1"/>
  <c r="P19" i="4" l="1"/>
  <c r="X49" i="3"/>
  <c r="X53" i="3" s="1"/>
  <c r="X19" i="3" s="1"/>
  <c r="X7" i="3"/>
  <c r="X13" i="3"/>
  <c r="X11" i="3"/>
  <c r="W15" i="3"/>
  <c r="V15" i="3"/>
  <c r="V37" i="3"/>
  <c r="V17" i="3" s="1"/>
  <c r="W53" i="3"/>
  <c r="W19" i="3" s="1"/>
  <c r="V53" i="3"/>
  <c r="V19" i="3" s="1"/>
  <c r="W37" i="3"/>
  <c r="W17" i="3" s="1"/>
  <c r="P37" i="4"/>
  <c r="P17" i="4" s="1"/>
  <c r="X28" i="3"/>
  <c r="J53" i="3"/>
  <c r="J19" i="3" s="1"/>
  <c r="J37" i="3"/>
  <c r="J17" i="3" s="1"/>
  <c r="P21" i="4" l="1"/>
  <c r="P23" i="4" s="1"/>
  <c r="X37" i="3"/>
  <c r="W21" i="3"/>
  <c r="W23" i="3" s="1"/>
  <c r="V21" i="3"/>
  <c r="V23" i="3" s="1"/>
  <c r="X15" i="3"/>
  <c r="J21" i="3"/>
  <c r="J23" i="3" s="1"/>
  <c r="X17" i="3" l="1"/>
  <c r="X21" i="3" s="1"/>
  <c r="X23" i="3" s="1"/>
  <c r="K52" i="3"/>
  <c r="K51" i="3"/>
  <c r="K50" i="3"/>
  <c r="K49" i="3"/>
  <c r="K48" i="3"/>
  <c r="K46" i="3"/>
  <c r="K47" i="3"/>
  <c r="K44" i="3"/>
  <c r="K45" i="3"/>
  <c r="K42" i="3"/>
  <c r="K41" i="3"/>
  <c r="K36" i="3"/>
  <c r="K35" i="3"/>
  <c r="K34" i="3"/>
  <c r="K33" i="3"/>
  <c r="K32" i="3"/>
  <c r="K31" i="3"/>
  <c r="K29" i="3"/>
  <c r="K28" i="3"/>
  <c r="K27" i="3"/>
  <c r="K13" i="3"/>
  <c r="K11" i="3"/>
  <c r="K9" i="3"/>
  <c r="K7" i="3"/>
  <c r="D7" i="4"/>
  <c r="K15" i="3" l="1"/>
  <c r="K37" i="3"/>
  <c r="K17" i="3" s="1"/>
  <c r="K53" i="3"/>
  <c r="K19" i="3" s="1"/>
  <c r="K21" i="3" l="1"/>
  <c r="K23" i="3" s="1"/>
  <c r="D43" i="4" l="1"/>
  <c r="O43" i="4" s="1"/>
  <c r="Q43" i="4" s="1"/>
  <c r="AF11" i="3"/>
  <c r="Y15" i="3" l="1"/>
  <c r="E13" i="3" l="1"/>
  <c r="H11" i="3"/>
  <c r="U11" i="3"/>
  <c r="AC11" i="3"/>
  <c r="Y53" i="3" l="1"/>
  <c r="Y19" i="3" s="1"/>
  <c r="Y37" i="3"/>
  <c r="Y17" i="3" s="1"/>
  <c r="Z53" i="3" l="1"/>
  <c r="Z19" i="3" s="1"/>
  <c r="Z37" i="3"/>
  <c r="Z17" i="3" s="1"/>
  <c r="R37" i="3"/>
  <c r="R17" i="3" s="1"/>
  <c r="Y21" i="3"/>
  <c r="Y23" i="3" s="1"/>
  <c r="Z15" i="3"/>
  <c r="R53" i="3"/>
  <c r="R19" i="3" s="1"/>
  <c r="R15" i="3"/>
  <c r="E45" i="3"/>
  <c r="AH44" i="3"/>
  <c r="E47" i="3"/>
  <c r="E46" i="3"/>
  <c r="E48" i="3"/>
  <c r="E49" i="3"/>
  <c r="E50" i="3"/>
  <c r="E51" i="3"/>
  <c r="E52" i="3"/>
  <c r="E42" i="3"/>
  <c r="E41" i="3"/>
  <c r="E29" i="3"/>
  <c r="E31" i="3"/>
  <c r="E32" i="3"/>
  <c r="E33" i="3"/>
  <c r="E34" i="3"/>
  <c r="E35" i="3"/>
  <c r="AH35" i="3" s="1"/>
  <c r="E28" i="3"/>
  <c r="E27" i="3"/>
  <c r="E9" i="3"/>
  <c r="E7" i="3"/>
  <c r="H45" i="3"/>
  <c r="H44" i="3"/>
  <c r="H47" i="3"/>
  <c r="H46" i="3"/>
  <c r="H48" i="3"/>
  <c r="H49" i="3"/>
  <c r="H50" i="3"/>
  <c r="H51" i="3"/>
  <c r="H52" i="3"/>
  <c r="H42" i="3"/>
  <c r="H41" i="3"/>
  <c r="H29" i="3"/>
  <c r="H31" i="3"/>
  <c r="H32" i="3"/>
  <c r="H33" i="3"/>
  <c r="H34" i="3"/>
  <c r="H35" i="3"/>
  <c r="H36" i="3"/>
  <c r="H28" i="3"/>
  <c r="H27" i="3"/>
  <c r="H13" i="3"/>
  <c r="H9" i="3"/>
  <c r="H7" i="3"/>
  <c r="U45" i="3"/>
  <c r="U44" i="3"/>
  <c r="U47" i="3"/>
  <c r="U46" i="3"/>
  <c r="U48" i="3"/>
  <c r="U49" i="3"/>
  <c r="U50" i="3"/>
  <c r="U51" i="3"/>
  <c r="U52" i="3"/>
  <c r="U42" i="3"/>
  <c r="U41" i="3"/>
  <c r="U29" i="3"/>
  <c r="U31" i="3"/>
  <c r="U32" i="3"/>
  <c r="U33" i="3"/>
  <c r="U34" i="3"/>
  <c r="U35" i="3"/>
  <c r="U36" i="3"/>
  <c r="U28" i="3"/>
  <c r="U27" i="3"/>
  <c r="U13" i="3"/>
  <c r="U9" i="3"/>
  <c r="U7" i="3"/>
  <c r="AH7" i="3" s="1"/>
  <c r="AC45" i="3"/>
  <c r="AC44" i="3"/>
  <c r="AC47" i="3"/>
  <c r="AC46" i="3"/>
  <c r="AC48" i="3"/>
  <c r="AC49" i="3"/>
  <c r="AC50" i="3"/>
  <c r="AC51" i="3"/>
  <c r="AC52" i="3"/>
  <c r="AC42" i="3"/>
  <c r="AC41" i="3"/>
  <c r="AH41" i="3" s="1"/>
  <c r="AC29" i="3"/>
  <c r="AC31" i="3"/>
  <c r="AC32" i="3"/>
  <c r="AC33" i="3"/>
  <c r="AC34" i="3"/>
  <c r="AC35" i="3"/>
  <c r="AC36" i="3"/>
  <c r="AC28" i="3"/>
  <c r="AC27" i="3"/>
  <c r="AC13" i="3"/>
  <c r="AH13" i="3" s="1"/>
  <c r="AC9" i="3"/>
  <c r="AC7" i="3"/>
  <c r="AF45" i="3"/>
  <c r="AF44" i="3"/>
  <c r="AF47" i="3"/>
  <c r="AF46" i="3"/>
  <c r="AF48" i="3"/>
  <c r="AF49" i="3"/>
  <c r="AF50" i="3"/>
  <c r="AF51" i="3"/>
  <c r="AF52" i="3"/>
  <c r="AF42" i="3"/>
  <c r="AF41" i="3"/>
  <c r="AF28" i="3"/>
  <c r="AF29" i="3"/>
  <c r="AF31" i="3"/>
  <c r="AF32" i="3"/>
  <c r="AF33" i="3"/>
  <c r="AF34" i="3"/>
  <c r="AF35" i="3"/>
  <c r="AF36" i="3"/>
  <c r="AF27" i="3"/>
  <c r="AF13" i="3"/>
  <c r="AF9" i="3"/>
  <c r="AF7" i="3"/>
  <c r="AH52" i="3" l="1"/>
  <c r="AH49" i="3"/>
  <c r="AH46" i="3"/>
  <c r="AH31" i="3"/>
  <c r="AH28" i="3"/>
  <c r="AH9" i="3"/>
  <c r="N13" i="4"/>
  <c r="Z21" i="3"/>
  <c r="Z23" i="3" s="1"/>
  <c r="AC15" i="3"/>
  <c r="R21" i="3"/>
  <c r="R23" i="3" s="1"/>
  <c r="AC53" i="3"/>
  <c r="AC19" i="3" s="1"/>
  <c r="AC37" i="3"/>
  <c r="AC17" i="3" s="1"/>
  <c r="U15" i="3"/>
  <c r="U53" i="3"/>
  <c r="U19" i="3" s="1"/>
  <c r="U37" i="3"/>
  <c r="U17" i="3" s="1"/>
  <c r="AF15" i="3"/>
  <c r="H37" i="3"/>
  <c r="H17" i="3" s="1"/>
  <c r="AF37" i="3"/>
  <c r="AF17" i="3" s="1"/>
  <c r="AF53" i="3"/>
  <c r="AF19" i="3" s="1"/>
  <c r="E53" i="3"/>
  <c r="E19" i="3" s="1"/>
  <c r="H53" i="3"/>
  <c r="H19" i="3" s="1"/>
  <c r="H15" i="3"/>
  <c r="AH19" i="3" l="1"/>
  <c r="AH53" i="3"/>
  <c r="U21" i="3"/>
  <c r="U23" i="3" s="1"/>
  <c r="AC21" i="3"/>
  <c r="AC23" i="3" s="1"/>
  <c r="H21" i="3"/>
  <c r="H23" i="3" s="1"/>
  <c r="AF21" i="3"/>
  <c r="AF23" i="3" s="1"/>
  <c r="E36" i="3" l="1"/>
  <c r="AH36" i="3" s="1"/>
  <c r="E37" i="3" l="1"/>
  <c r="E17" i="3" s="1"/>
  <c r="E11" i="3"/>
  <c r="AH17" i="3" l="1"/>
  <c r="AH21" i="3" s="1"/>
  <c r="AH11" i="3"/>
  <c r="AH15" i="3" s="1"/>
  <c r="E21" i="3"/>
  <c r="E15" i="3" l="1"/>
  <c r="E23" i="3" s="1"/>
  <c r="G52" i="4"/>
  <c r="J9" i="4" l="1"/>
  <c r="G9" i="4"/>
  <c r="D9" i="4"/>
  <c r="J7" i="4"/>
  <c r="G7" i="4"/>
  <c r="N7" i="4" l="1"/>
  <c r="O7" i="4" s="1"/>
  <c r="Q7" i="4" s="1"/>
  <c r="E53" i="4" l="1"/>
  <c r="C53" i="4" l="1"/>
  <c r="D15" i="3" l="1"/>
  <c r="D53" i="3"/>
  <c r="D19" i="3" s="1"/>
  <c r="D37" i="3"/>
  <c r="D17" i="3" s="1"/>
  <c r="D21" i="3" l="1"/>
  <c r="D23" i="3" s="1"/>
  <c r="G36" i="4" l="1"/>
  <c r="N11" i="4" l="1"/>
  <c r="G46" i="4" l="1"/>
  <c r="G48" i="4"/>
  <c r="G49" i="4"/>
  <c r="G50" i="4"/>
  <c r="G51" i="4"/>
  <c r="N9" i="4"/>
  <c r="O9" i="4" s="1"/>
  <c r="Q9" i="4" s="1"/>
  <c r="J52" i="4"/>
  <c r="D52" i="4"/>
  <c r="D36" i="4"/>
  <c r="N31" i="4"/>
  <c r="J31" i="4"/>
  <c r="G31" i="4"/>
  <c r="D31" i="4"/>
  <c r="D49" i="4"/>
  <c r="D28" i="4"/>
  <c r="N49" i="4"/>
  <c r="N50" i="4"/>
  <c r="N51" i="4"/>
  <c r="N35" i="4"/>
  <c r="N34" i="4"/>
  <c r="N33" i="4"/>
  <c r="N29" i="4"/>
  <c r="N28" i="4"/>
  <c r="N27" i="4"/>
  <c r="D27" i="4"/>
  <c r="Q15" i="3"/>
  <c r="C15" i="3"/>
  <c r="G15" i="3"/>
  <c r="F15" i="3"/>
  <c r="T15" i="3"/>
  <c r="S15" i="3"/>
  <c r="AB15" i="3"/>
  <c r="AA15" i="3"/>
  <c r="AE15" i="3"/>
  <c r="K15" i="4"/>
  <c r="I15" i="4"/>
  <c r="H15" i="4"/>
  <c r="E15" i="4"/>
  <c r="C15" i="4"/>
  <c r="B15" i="4"/>
  <c r="Q53" i="3"/>
  <c r="Q19" i="3" s="1"/>
  <c r="Q37" i="3"/>
  <c r="Q17" i="3" s="1"/>
  <c r="J51" i="4"/>
  <c r="D51" i="4"/>
  <c r="N45" i="4"/>
  <c r="G45" i="4"/>
  <c r="G13" i="4"/>
  <c r="G15" i="4" s="1"/>
  <c r="J29" i="4"/>
  <c r="G29" i="4"/>
  <c r="D29" i="4"/>
  <c r="J50" i="4"/>
  <c r="F53" i="4"/>
  <c r="F19" i="4" s="1"/>
  <c r="AB37" i="3"/>
  <c r="AB17" i="3" s="1"/>
  <c r="C53" i="3"/>
  <c r="C19" i="3" s="1"/>
  <c r="I53" i="4"/>
  <c r="I19" i="4" s="1"/>
  <c r="E19" i="4"/>
  <c r="C19" i="4"/>
  <c r="B53" i="4"/>
  <c r="B19" i="4" s="1"/>
  <c r="K37" i="4"/>
  <c r="K17" i="4" s="1"/>
  <c r="M17" i="4" s="1"/>
  <c r="I37" i="4"/>
  <c r="I17" i="4" s="1"/>
  <c r="H37" i="4"/>
  <c r="H17" i="4" s="1"/>
  <c r="F37" i="4"/>
  <c r="F17" i="4" s="1"/>
  <c r="E37" i="4"/>
  <c r="E17" i="4" s="1"/>
  <c r="C37" i="4"/>
  <c r="C17" i="4" s="1"/>
  <c r="C37" i="3"/>
  <c r="C17" i="3" s="1"/>
  <c r="G37" i="3"/>
  <c r="G17" i="3" s="1"/>
  <c r="F37" i="3"/>
  <c r="F17" i="3" s="1"/>
  <c r="T37" i="3"/>
  <c r="T17" i="3" s="1"/>
  <c r="S37" i="3"/>
  <c r="S17" i="3" s="1"/>
  <c r="AA37" i="3"/>
  <c r="AA17" i="3" s="1"/>
  <c r="AE37" i="3"/>
  <c r="AE17" i="3" s="1"/>
  <c r="G53" i="3"/>
  <c r="G19" i="3" s="1"/>
  <c r="F53" i="3"/>
  <c r="F19" i="3" s="1"/>
  <c r="T53" i="3"/>
  <c r="T19" i="3" s="1"/>
  <c r="S53" i="3"/>
  <c r="S19" i="3" s="1"/>
  <c r="AB53" i="3"/>
  <c r="AB19" i="3" s="1"/>
  <c r="AA53" i="3"/>
  <c r="AA19" i="3" s="1"/>
  <c r="AE53" i="3"/>
  <c r="AE19" i="3" s="1"/>
  <c r="D50" i="4"/>
  <c r="J48" i="4"/>
  <c r="D48" i="4"/>
  <c r="J46" i="4"/>
  <c r="D46" i="4"/>
  <c r="J47" i="4"/>
  <c r="G47" i="4"/>
  <c r="D47" i="4"/>
  <c r="J44" i="4"/>
  <c r="G44" i="4"/>
  <c r="D44" i="4"/>
  <c r="J42" i="4"/>
  <c r="G42" i="4"/>
  <c r="D42" i="4"/>
  <c r="J41" i="4"/>
  <c r="G41" i="4"/>
  <c r="D41" i="4"/>
  <c r="J35" i="4"/>
  <c r="G35" i="4"/>
  <c r="D35" i="4"/>
  <c r="J34" i="4"/>
  <c r="G34" i="4"/>
  <c r="D34" i="4"/>
  <c r="J33" i="4"/>
  <c r="G33" i="4"/>
  <c r="D33" i="4"/>
  <c r="J32" i="4"/>
  <c r="G32" i="4"/>
  <c r="D32" i="4"/>
  <c r="J27" i="4"/>
  <c r="D13" i="4"/>
  <c r="D11" i="4"/>
  <c r="N44" i="4"/>
  <c r="N32" i="4"/>
  <c r="N41" i="4"/>
  <c r="N42" i="4"/>
  <c r="N47" i="4"/>
  <c r="N46" i="4"/>
  <c r="N48" i="4"/>
  <c r="H53" i="4"/>
  <c r="H19" i="4" s="1"/>
  <c r="K53" i="4"/>
  <c r="K19" i="4" s="1"/>
  <c r="M19" i="4" s="1"/>
  <c r="N36" i="4"/>
  <c r="B37" i="4"/>
  <c r="B17" i="4" s="1"/>
  <c r="N52" i="4"/>
  <c r="O28" i="4" l="1"/>
  <c r="Q28" i="4" s="1"/>
  <c r="O45" i="4"/>
  <c r="Q45" i="4" s="1"/>
  <c r="O41" i="4"/>
  <c r="Q41" i="4" s="1"/>
  <c r="D53" i="4"/>
  <c r="O35" i="4"/>
  <c r="Q35" i="4" s="1"/>
  <c r="N17" i="4"/>
  <c r="G37" i="4"/>
  <c r="G17" i="4" s="1"/>
  <c r="O11" i="4"/>
  <c r="Q11" i="4" s="1"/>
  <c r="O13" i="4"/>
  <c r="Q13" i="4" s="1"/>
  <c r="J53" i="4"/>
  <c r="J19" i="4" s="1"/>
  <c r="O34" i="4"/>
  <c r="Q34" i="4" s="1"/>
  <c r="O46" i="4"/>
  <c r="Q46" i="4" s="1"/>
  <c r="J37" i="4"/>
  <c r="J17" i="4" s="1"/>
  <c r="G21" i="3"/>
  <c r="G23" i="3" s="1"/>
  <c r="I21" i="4"/>
  <c r="I23" i="4" s="1"/>
  <c r="O47" i="4"/>
  <c r="Q47" i="4" s="1"/>
  <c r="O32" i="4"/>
  <c r="Q32" i="4" s="1"/>
  <c r="F21" i="4"/>
  <c r="F23" i="4" s="1"/>
  <c r="O48" i="4"/>
  <c r="Q48" i="4" s="1"/>
  <c r="D15" i="4"/>
  <c r="AB21" i="3"/>
  <c r="AB23" i="3" s="1"/>
  <c r="O27" i="4"/>
  <c r="Q27" i="4" s="1"/>
  <c r="O33" i="4"/>
  <c r="Q33" i="4" s="1"/>
  <c r="O50" i="4"/>
  <c r="Q50" i="4" s="1"/>
  <c r="D37" i="4"/>
  <c r="O29" i="4"/>
  <c r="Q29" i="4" s="1"/>
  <c r="M37" i="4"/>
  <c r="O44" i="4"/>
  <c r="Q44" i="4" s="1"/>
  <c r="J15" i="4"/>
  <c r="O51" i="4"/>
  <c r="Q51" i="4" s="1"/>
  <c r="O31" i="4"/>
  <c r="Q31" i="4" s="1"/>
  <c r="M15" i="4"/>
  <c r="Q21" i="3"/>
  <c r="Q23" i="3" s="1"/>
  <c r="O36" i="4"/>
  <c r="Q36" i="4" s="1"/>
  <c r="D17" i="4"/>
  <c r="E21" i="4"/>
  <c r="E23" i="4" s="1"/>
  <c r="G53" i="4"/>
  <c r="G19" i="4" s="1"/>
  <c r="H21" i="4"/>
  <c r="H23" i="4" s="1"/>
  <c r="K21" i="4"/>
  <c r="K23" i="4" s="1"/>
  <c r="O52" i="4"/>
  <c r="Q52" i="4" s="1"/>
  <c r="M53" i="4"/>
  <c r="C21" i="4"/>
  <c r="C23" i="4" s="1"/>
  <c r="T21" i="3"/>
  <c r="T23" i="3" s="1"/>
  <c r="AA21" i="3"/>
  <c r="AA23" i="3" s="1"/>
  <c r="S21" i="3"/>
  <c r="S23" i="3" s="1"/>
  <c r="F21" i="3"/>
  <c r="F23" i="3" s="1"/>
  <c r="O42" i="4"/>
  <c r="Q42" i="4" s="1"/>
  <c r="AH37" i="3"/>
  <c r="C21" i="3"/>
  <c r="C23" i="3" s="1"/>
  <c r="N37" i="4"/>
  <c r="AE21" i="3"/>
  <c r="AE23" i="3" s="1"/>
  <c r="O49" i="4"/>
  <c r="Q49" i="4" s="1"/>
  <c r="N53" i="4"/>
  <c r="D19" i="4"/>
  <c r="B21" i="4"/>
  <c r="O17" i="4" l="1"/>
  <c r="Q17" i="4" s="1"/>
  <c r="O53" i="4"/>
  <c r="Q53" i="4" s="1"/>
  <c r="O37" i="4"/>
  <c r="Q37" i="4" s="1"/>
  <c r="G21" i="4"/>
  <c r="G23" i="4" s="1"/>
  <c r="O15" i="4"/>
  <c r="Q15" i="4" s="1"/>
  <c r="AH23" i="3"/>
  <c r="J21" i="4"/>
  <c r="J23" i="4" s="1"/>
  <c r="M21" i="4"/>
  <c r="M23" i="4" s="1"/>
  <c r="N19" i="4"/>
  <c r="B23" i="4"/>
  <c r="D21" i="4"/>
  <c r="D23" i="4" s="1"/>
  <c r="N21" i="4" l="1"/>
  <c r="O19" i="4"/>
  <c r="N15" i="4"/>
  <c r="N23" i="4" s="1"/>
  <c r="Q19" i="4" l="1"/>
  <c r="O21" i="4"/>
  <c r="O23" i="4" s="1"/>
  <c r="Q23" i="4" s="1"/>
  <c r="Q21" i="4" l="1"/>
</calcChain>
</file>

<file path=xl/sharedStrings.xml><?xml version="1.0" encoding="utf-8"?>
<sst xmlns="http://schemas.openxmlformats.org/spreadsheetml/2006/main" count="283" uniqueCount="113">
  <si>
    <t>CONCEPTO</t>
  </si>
  <si>
    <t>POA*</t>
  </si>
  <si>
    <t>RECAUDACIÓN PROPIA</t>
  </si>
  <si>
    <t>FIII</t>
  </si>
  <si>
    <t>FIV</t>
  </si>
  <si>
    <t>CONVENIOS</t>
  </si>
  <si>
    <t>TOTALES</t>
  </si>
  <si>
    <t>TOTAL</t>
  </si>
  <si>
    <t>B) INGRESOS</t>
  </si>
  <si>
    <t>C) EGRESOS</t>
  </si>
  <si>
    <t>TOTAL ACTIVO</t>
  </si>
  <si>
    <t>TOTAL PASIVO</t>
  </si>
  <si>
    <t>G) DIFERENCIA A+B-C-D-E-F</t>
  </si>
  <si>
    <t>DEUDORES DIVERSOS POR COBRAR A CORTO PLAZO</t>
  </si>
  <si>
    <t xml:space="preserve">I) PASIVOS </t>
  </si>
  <si>
    <t>DIF, SOB J&gt;G O FALTANTE J&lt;G    J-G</t>
  </si>
  <si>
    <t>ANTICIPO A CONTRATISTAS POR OBRAS PÚBLICA A CORTO PLAZO</t>
  </si>
  <si>
    <t>RETENCIONES Y CONTRIBUCIONES POR PAGAR A CORTO PLAZO</t>
  </si>
  <si>
    <t>INGRESOS POR CLASIFICAR</t>
  </si>
  <si>
    <t>EFECTIVO</t>
  </si>
  <si>
    <t>BANCOS/TESORERIA</t>
  </si>
  <si>
    <t>DEUDORES POR ANTICIPO A LA TESORERÍA A CORTO PALZO</t>
  </si>
  <si>
    <t>ANTICIPO A PROVEEDORES POR ADQUISICION DE BIENES Y PRESTACION DE SERVICIOS</t>
  </si>
  <si>
    <t>SERVICIOS PERSONALES POR PAGAR A CORTO PLAZO</t>
  </si>
  <si>
    <t>PROVEEDORES POR PAGAR A CORTO PLAZO</t>
  </si>
  <si>
    <t>OTROS PASIVOS DIFERIDOS A CORTO PLAZO</t>
  </si>
  <si>
    <t>DIGNIFICACION</t>
  </si>
  <si>
    <t>TRANSITO</t>
  </si>
  <si>
    <t>CAPUFE</t>
  </si>
  <si>
    <t>CONTRATISTAS POR OBRAS PUBLICAS POR PAGAR A CORTO PLAZO</t>
  </si>
  <si>
    <t>DEVOLUCIONES DE LA LEY DE INGRESOS POR PAGAR A CORTO PLAZO</t>
  </si>
  <si>
    <t>C) INGRESOS</t>
  </si>
  <si>
    <t>E) DIFERENCIA A+B-C-D-E-F</t>
  </si>
  <si>
    <t>D) EGRESOS</t>
  </si>
  <si>
    <t xml:space="preserve">G) PASIVOS </t>
  </si>
  <si>
    <t>DIF, SOB H&gt;E O FALTANTE H&lt;E    H-E</t>
  </si>
  <si>
    <t>B) RESULTADO EJERCICIOS ANTER.</t>
  </si>
  <si>
    <t>PRESTAMOS ENTRE CTAS (DEUDORA)</t>
  </si>
  <si>
    <t>PRESTAMOS ENTRE CTAS (ACREEDORA)</t>
  </si>
  <si>
    <t>INVERSIONES TEMPORALES</t>
  </si>
  <si>
    <t>PRESTAMOS ENTRE CUENTAS (ACREEDORA)</t>
  </si>
  <si>
    <t>OTRAS CUENTAS POR PAGAR A CORTO PLAZO</t>
  </si>
  <si>
    <t>TRANSFERENCIAS OTORGADAS POR PAGAR A CORTO PLAZO</t>
  </si>
  <si>
    <t>OTROS PASIVOS CIRCULANTES</t>
  </si>
  <si>
    <t>CUENTAS POR COBRAR A CORTO PLAZO</t>
  </si>
  <si>
    <t>REMANENTES Y REFRENDOS    6023-3</t>
  </si>
  <si>
    <t>REMANENTES Y REFRENDOS     6021-3</t>
  </si>
  <si>
    <t>FONHAPO   (VIVIENDA DIGNA)</t>
  </si>
  <si>
    <t>REMANENTES Y REFRENDOS      5152-3</t>
  </si>
  <si>
    <t>REFRENDOS Y/O REMANENTES       5334-3</t>
  </si>
  <si>
    <t>REMANENTES Y REFRENDOS**         1661-3</t>
  </si>
  <si>
    <t>REMANENTES Y REFRENDOS         1601-3</t>
  </si>
  <si>
    <t>ASIGNACION        6023-1</t>
  </si>
  <si>
    <t>ASIGNACION      5152-1</t>
  </si>
  <si>
    <t>ASIGNACION     5333-1</t>
  </si>
  <si>
    <t>FISE</t>
  </si>
  <si>
    <t>ASIGNACION  523J-1</t>
  </si>
  <si>
    <t xml:space="preserve">ASIGNACION          5093-1 </t>
  </si>
  <si>
    <t>REMANENTES Y REFRENDOS       5093-3</t>
  </si>
  <si>
    <t>PARTICIPACIONES Y APORTAC. X PAGAR A CP</t>
  </si>
  <si>
    <t>ASIGNACION          6021-1</t>
  </si>
  <si>
    <t>ASIGNACION        6021-1</t>
  </si>
  <si>
    <t>L.C. LUIS ARTURO VALLEJO JUAREZ</t>
  </si>
  <si>
    <t>DIRECTOR DE FINANZAS</t>
  </si>
  <si>
    <t>FONDO DE APOYO EN INFRAESTRUCTURA Y PRODUCTIVIDAD</t>
  </si>
  <si>
    <t>ASIGNACION  5239-1</t>
  </si>
  <si>
    <t>REMANENTES Y REFRENDOS    5239-2</t>
  </si>
  <si>
    <t>FORTALECIMIENTO FINANCIERO P/LA INVERSION 4</t>
  </si>
  <si>
    <t>ASIGNACION       523M-1</t>
  </si>
  <si>
    <t>REMANENTES Y REFRENDOS      523M-3</t>
  </si>
  <si>
    <t>OTROS FORTALEC. FINANCIERO P/LA INVERSION</t>
  </si>
  <si>
    <t>ASIGNACION       523N-1</t>
  </si>
  <si>
    <t>REMANENTES Y REFRENDOS      523N-3</t>
  </si>
  <si>
    <t>DEPOSITOS DE FONDO DE TERCEROS</t>
  </si>
  <si>
    <t>CUENTAS X COBRAR A CORTO PLAZO</t>
  </si>
  <si>
    <t>A) DISP. NETA 31/12/16</t>
  </si>
  <si>
    <t>a</t>
  </si>
  <si>
    <t>FONDO PARA LAS ENT. Y MPIOS PRODUCT.HIDROCARBUROS</t>
  </si>
  <si>
    <t>Poa Normal</t>
  </si>
  <si>
    <t>Nota</t>
  </si>
  <si>
    <t>Traspaso de R.P. rem</t>
  </si>
  <si>
    <t>R.P: Normal</t>
  </si>
  <si>
    <t>Por depositos x cobro por terminal bancaria</t>
  </si>
  <si>
    <t>Deposito del seguro de indemnizacion Heriberto Perez Dominguez</t>
  </si>
  <si>
    <t>En julio 2017</t>
  </si>
  <si>
    <t>Traspaso de R.P. Normal</t>
  </si>
  <si>
    <t>FONDO DE CULTURA</t>
  </si>
  <si>
    <t>ASIGNACION  523D-1</t>
  </si>
  <si>
    <t>DEUDORES POR ANTICIPO A LA TESORERÍA A CORTO PLAZO</t>
  </si>
  <si>
    <t>Traspaso de PAR rem</t>
  </si>
  <si>
    <t>PAR Normal</t>
  </si>
  <si>
    <t>FEIEF</t>
  </si>
  <si>
    <t>R.P. Normal</t>
  </si>
  <si>
    <t>PENSION ADULTOS MAYORES</t>
  </si>
  <si>
    <t xml:space="preserve">ASIGNACION          120B-1 </t>
  </si>
  <si>
    <t>SERNAPAM</t>
  </si>
  <si>
    <t>ASIGNACION 6022-1</t>
  </si>
  <si>
    <t>DESARROLLO REGIONAL</t>
  </si>
  <si>
    <t>ASIGNACION     523F-1</t>
  </si>
  <si>
    <t>A) DISP. NETA 31/12/17</t>
  </si>
  <si>
    <t>REFRENDOS Y/O REMANENTES       5335-3</t>
  </si>
  <si>
    <t>ASIGNACION 2018 1601-1</t>
  </si>
  <si>
    <t>ASIGNACION 2018 1661-1</t>
  </si>
  <si>
    <t>ASIGNACION 2018 5334-1</t>
  </si>
  <si>
    <t>ASIGNACION 2018 5335-1</t>
  </si>
  <si>
    <t>REMANENTES Y REFRENDOS    523F-2</t>
  </si>
  <si>
    <t>ASIGNACION     523F-3</t>
  </si>
  <si>
    <t>F) DESGLOSE EXISTENCIA  AL 31 DE MARZO DE 2018 S/AYTTO.</t>
  </si>
  <si>
    <t>SALDOS AL 31 DE MARZO 2018 DE LAS CUENTAS DE ACTIVO DE ADMINISTRACION, DE ERARIO  Y DIFERIDO</t>
  </si>
  <si>
    <t>SALDOS AL 31 DE MARZO 2018 DE LAS CUENTAS DE PASIVO DE ADMINISTRACION Y DIFERIDO</t>
  </si>
  <si>
    <t>H) DESGLOSE EXISTENCIA  AL 31 DE MARZO DE 2018 S/AYTTO.</t>
  </si>
  <si>
    <t>H) DISP. NETA AL 31/03/18 H-I</t>
  </si>
  <si>
    <t>H) DISP. NETA AL 31/03/17 H-I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</si>
</sst>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2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16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5" fillId="0" borderId="0"/>
    <xf numFmtId="4" fontId="1" fillId="0" borderId="0"/>
    <xf numFmtId="38" fontId="7" fillId="0" borderId="0" applyFill="0"/>
    <xf numFmtId="0" fontId="12" fillId="0" borderId="0" applyNumberFormat="0" applyFill="0" applyBorder="0" applyAlignment="0" applyProtection="0"/>
    <xf numFmtId="43" fontId="22" fillId="0" borderId="0" applyFont="0" applyFill="0" applyBorder="0" applyAlignment="0" applyProtection="0"/>
  </cellStyleXfs>
  <cellXfs count="150">
    <xf numFmtId="0" fontId="0" fillId="0" borderId="0" xfId="0"/>
    <xf numFmtId="4" fontId="1" fillId="0" borderId="0" xfId="25" applyNumberFormat="1" applyFont="1" applyAlignment="1" applyProtection="1">
      <protection locked="0"/>
    </xf>
    <xf numFmtId="4" fontId="3" fillId="13" borderId="1" xfId="25" applyFont="1" applyFill="1" applyBorder="1" applyAlignment="1">
      <alignment horizontal="center" wrapText="1"/>
    </xf>
    <xf numFmtId="4" fontId="4" fillId="13" borderId="2" xfId="25" applyFont="1" applyFill="1" applyBorder="1" applyAlignment="1">
      <alignment horizontal="center"/>
    </xf>
    <xf numFmtId="44" fontId="1" fillId="0" borderId="3" xfId="25" applyNumberFormat="1" applyFill="1" applyBorder="1"/>
    <xf numFmtId="4" fontId="1" fillId="0" borderId="0" xfId="25" applyNumberFormat="1" applyFont="1" applyFill="1" applyAlignment="1" applyProtection="1">
      <protection locked="0"/>
    </xf>
    <xf numFmtId="44" fontId="1" fillId="14" borderId="3" xfId="25" applyNumberFormat="1" applyFill="1" applyBorder="1"/>
    <xf numFmtId="4" fontId="1" fillId="0" borderId="0" xfId="25" applyNumberFormat="1" applyFont="1" applyAlignment="1" applyProtection="1">
      <alignment vertical="center"/>
      <protection locked="0"/>
    </xf>
    <xf numFmtId="4" fontId="1" fillId="14" borderId="3" xfId="25" applyFill="1" applyBorder="1"/>
    <xf numFmtId="4" fontId="1" fillId="14" borderId="0" xfId="25" applyFill="1"/>
    <xf numFmtId="44" fontId="1" fillId="16" borderId="3" xfId="25" applyNumberFormat="1" applyFill="1" applyBorder="1"/>
    <xf numFmtId="44" fontId="1" fillId="14" borderId="7" xfId="25" applyNumberFormat="1" applyFill="1" applyBorder="1"/>
    <xf numFmtId="44" fontId="1" fillId="16" borderId="7" xfId="25" applyNumberFormat="1" applyFill="1" applyBorder="1"/>
    <xf numFmtId="4" fontId="1" fillId="14" borderId="7" xfId="25" applyFill="1" applyBorder="1"/>
    <xf numFmtId="44" fontId="1" fillId="17" borderId="3" xfId="25" applyNumberFormat="1" applyFill="1" applyBorder="1"/>
    <xf numFmtId="44" fontId="1" fillId="17" borderId="3" xfId="25" applyNumberFormat="1" applyFill="1" applyBorder="1" applyAlignment="1">
      <alignment vertical="center"/>
    </xf>
    <xf numFmtId="44" fontId="6" fillId="17" borderId="3" xfId="25" applyNumberFormat="1" applyFont="1" applyFill="1" applyBorder="1"/>
    <xf numFmtId="44" fontId="1" fillId="17" borderId="6" xfId="25" applyNumberFormat="1" applyFill="1" applyBorder="1"/>
    <xf numFmtId="44" fontId="1" fillId="17" borderId="7" xfId="25" applyNumberFormat="1" applyFill="1" applyBorder="1"/>
    <xf numFmtId="4" fontId="5" fillId="14" borderId="8" xfId="25" applyFont="1" applyFill="1" applyBorder="1" applyAlignment="1">
      <alignment horizontal="left" wrapText="1"/>
    </xf>
    <xf numFmtId="4" fontId="5" fillId="14" borderId="8" xfId="25" applyFont="1" applyFill="1" applyBorder="1" applyAlignment="1">
      <alignment horizontal="left"/>
    </xf>
    <xf numFmtId="44" fontId="1" fillId="14" borderId="9" xfId="25" applyNumberFormat="1" applyFill="1" applyBorder="1" applyAlignment="1">
      <alignment vertical="center"/>
    </xf>
    <xf numFmtId="4" fontId="5" fillId="17" borderId="8" xfId="25" applyFont="1" applyFill="1" applyBorder="1" applyAlignment="1">
      <alignment horizontal="left"/>
    </xf>
    <xf numFmtId="44" fontId="1" fillId="17" borderId="9" xfId="25" applyNumberFormat="1" applyFill="1" applyBorder="1" applyAlignment="1">
      <alignment vertical="center"/>
    </xf>
    <xf numFmtId="4" fontId="5" fillId="16" borderId="8" xfId="25" applyFont="1" applyFill="1" applyBorder="1" applyAlignment="1">
      <alignment horizontal="left"/>
    </xf>
    <xf numFmtId="4" fontId="5" fillId="17" borderId="8" xfId="25" applyFont="1" applyFill="1" applyBorder="1" applyAlignment="1">
      <alignment horizontal="left" vertical="center" wrapText="1"/>
    </xf>
    <xf numFmtId="4" fontId="1" fillId="14" borderId="8" xfId="25" applyFill="1" applyBorder="1"/>
    <xf numFmtId="4" fontId="1" fillId="16" borderId="9" xfId="25" applyFill="1" applyBorder="1" applyAlignment="1">
      <alignment vertical="center"/>
    </xf>
    <xf numFmtId="44" fontId="1" fillId="16" borderId="9" xfId="25" applyNumberFormat="1" applyFill="1" applyBorder="1" applyAlignment="1">
      <alignment vertical="center"/>
    </xf>
    <xf numFmtId="4" fontId="5" fillId="17" borderId="8" xfId="25" applyFont="1" applyFill="1" applyBorder="1" applyAlignment="1">
      <alignment wrapText="1"/>
    </xf>
    <xf numFmtId="44" fontId="6" fillId="17" borderId="9" xfId="25" applyNumberFormat="1" applyFont="1" applyFill="1" applyBorder="1" applyAlignment="1">
      <alignment vertical="center"/>
    </xf>
    <xf numFmtId="4" fontId="1" fillId="14" borderId="9" xfId="25" applyFill="1" applyBorder="1"/>
    <xf numFmtId="4" fontId="5" fillId="14" borderId="10" xfId="25" applyFont="1" applyFill="1" applyBorder="1" applyAlignment="1">
      <alignment wrapText="1"/>
    </xf>
    <xf numFmtId="4" fontId="5" fillId="14" borderId="14" xfId="25" applyFont="1" applyFill="1" applyBorder="1" applyAlignment="1">
      <alignment horizontal="center" wrapText="1"/>
    </xf>
    <xf numFmtId="44" fontId="18" fillId="14" borderId="15" xfId="25" applyNumberFormat="1" applyFont="1" applyFill="1" applyBorder="1"/>
    <xf numFmtId="4" fontId="1" fillId="14" borderId="17" xfId="25" applyFill="1" applyBorder="1"/>
    <xf numFmtId="4" fontId="5" fillId="14" borderId="10" xfId="25" applyFont="1" applyFill="1" applyBorder="1" applyAlignment="1"/>
    <xf numFmtId="4" fontId="2" fillId="13" borderId="1" xfId="25" applyFont="1" applyFill="1" applyBorder="1" applyAlignment="1">
      <alignment horizontal="center" wrapText="1"/>
    </xf>
    <xf numFmtId="44" fontId="1" fillId="14" borderId="6" xfId="25" applyNumberFormat="1" applyFill="1" applyBorder="1"/>
    <xf numFmtId="4" fontId="19" fillId="13" borderId="1" xfId="25" applyFont="1" applyFill="1" applyBorder="1" applyAlignment="1">
      <alignment horizontal="center" wrapText="1"/>
    </xf>
    <xf numFmtId="4" fontId="1" fillId="16" borderId="0" xfId="25" applyNumberFormat="1" applyFont="1" applyFill="1" applyAlignment="1" applyProtection="1">
      <protection locked="0"/>
    </xf>
    <xf numFmtId="4" fontId="4" fillId="0" borderId="0" xfId="25" applyNumberFormat="1" applyFont="1" applyAlignment="1" applyProtection="1">
      <protection locked="0"/>
    </xf>
    <xf numFmtId="4" fontId="4" fillId="0" borderId="0" xfId="25" applyNumberFormat="1" applyFont="1" applyFill="1" applyAlignment="1" applyProtection="1">
      <protection locked="0"/>
    </xf>
    <xf numFmtId="4" fontId="5" fillId="17" borderId="8" xfId="25" applyFont="1" applyFill="1" applyBorder="1" applyAlignment="1">
      <alignment horizontal="left" wrapText="1"/>
    </xf>
    <xf numFmtId="4" fontId="5" fillId="17" borderId="8" xfId="25" applyFont="1" applyFill="1" applyBorder="1"/>
    <xf numFmtId="44" fontId="6" fillId="17" borderId="9" xfId="25" applyNumberFormat="1" applyFont="1" applyFill="1" applyBorder="1"/>
    <xf numFmtId="44" fontId="18" fillId="14" borderId="26" xfId="25" applyNumberFormat="1" applyFont="1" applyFill="1" applyBorder="1"/>
    <xf numFmtId="44" fontId="18" fillId="14" borderId="27" xfId="25" applyNumberFormat="1" applyFont="1" applyFill="1" applyBorder="1"/>
    <xf numFmtId="44" fontId="1" fillId="17" borderId="4" xfId="25" applyNumberFormat="1" applyFill="1" applyBorder="1"/>
    <xf numFmtId="44" fontId="1" fillId="17" borderId="6" xfId="25" applyNumberFormat="1" applyFill="1" applyBorder="1" applyAlignment="1">
      <alignment vertical="center"/>
    </xf>
    <xf numFmtId="44" fontId="16" fillId="15" borderId="0" xfId="23" applyFont="1" applyFill="1" applyBorder="1" applyAlignment="1">
      <alignment horizontal="right" vertical="center"/>
    </xf>
    <xf numFmtId="4" fontId="8" fillId="17" borderId="8" xfId="25" applyFont="1" applyFill="1" applyBorder="1" applyAlignment="1">
      <alignment horizontal="left" vertical="center"/>
    </xf>
    <xf numFmtId="4" fontId="1" fillId="0" borderId="0" xfId="25" applyNumberFormat="1" applyFont="1" applyBorder="1" applyAlignment="1" applyProtection="1">
      <alignment vertical="center"/>
      <protection locked="0"/>
    </xf>
    <xf numFmtId="4" fontId="8" fillId="17" borderId="8" xfId="25" applyFont="1" applyFill="1" applyBorder="1" applyAlignment="1">
      <alignment horizontal="left" vertical="center" wrapText="1"/>
    </xf>
    <xf numFmtId="44" fontId="16" fillId="0" borderId="0" xfId="23" applyFont="1" applyFill="1" applyBorder="1" applyAlignment="1">
      <alignment horizontal="right" vertical="center"/>
    </xf>
    <xf numFmtId="4" fontId="8" fillId="14" borderId="12" xfId="25" applyFont="1" applyFill="1" applyBorder="1" applyAlignment="1">
      <alignment horizontal="left" vertical="center" wrapText="1"/>
    </xf>
    <xf numFmtId="44" fontId="1" fillId="16" borderId="5" xfId="25" applyNumberFormat="1" applyFill="1" applyBorder="1" applyAlignment="1">
      <alignment vertical="center"/>
    </xf>
    <xf numFmtId="44" fontId="1" fillId="16" borderId="13" xfId="25" applyNumberFormat="1" applyFill="1" applyBorder="1" applyAlignment="1">
      <alignment vertical="center"/>
    </xf>
    <xf numFmtId="44" fontId="16" fillId="16" borderId="0" xfId="23" applyFont="1" applyFill="1" applyBorder="1" applyAlignment="1">
      <alignment horizontal="right" vertical="center"/>
    </xf>
    <xf numFmtId="44" fontId="1" fillId="17" borderId="16" xfId="25" applyNumberFormat="1" applyFill="1" applyBorder="1" applyAlignment="1">
      <alignment vertical="center"/>
    </xf>
    <xf numFmtId="4" fontId="8" fillId="17" borderId="8" xfId="25" applyFont="1" applyFill="1" applyBorder="1" applyAlignment="1">
      <alignment horizontal="left" vertical="top" wrapText="1"/>
    </xf>
    <xf numFmtId="4" fontId="8" fillId="16" borderId="12" xfId="25" applyFont="1" applyFill="1" applyBorder="1" applyAlignment="1">
      <alignment horizontal="left" vertical="center"/>
    </xf>
    <xf numFmtId="4" fontId="8" fillId="16" borderId="8" xfId="25" applyFont="1" applyFill="1" applyBorder="1" applyAlignment="1">
      <alignment horizontal="left" vertical="center"/>
    </xf>
    <xf numFmtId="44" fontId="1" fillId="16" borderId="6" xfId="25" applyNumberFormat="1" applyFill="1" applyBorder="1" applyAlignment="1">
      <alignment vertical="center"/>
    </xf>
    <xf numFmtId="4" fontId="8" fillId="16" borderId="8" xfId="25" applyFont="1" applyFill="1" applyBorder="1" applyAlignment="1">
      <alignment horizontal="left" vertical="center" wrapText="1"/>
    </xf>
    <xf numFmtId="4" fontId="8" fillId="16" borderId="8" xfId="25" applyFont="1" applyFill="1" applyBorder="1" applyAlignment="1">
      <alignment horizontal="left" vertical="top" wrapText="1"/>
    </xf>
    <xf numFmtId="44" fontId="18" fillId="14" borderId="28" xfId="25" applyNumberFormat="1" applyFont="1" applyFill="1" applyBorder="1"/>
    <xf numFmtId="44" fontId="14" fillId="17" borderId="6" xfId="25" applyNumberFormat="1" applyFont="1" applyFill="1" applyBorder="1" applyAlignment="1">
      <alignment vertical="center"/>
    </xf>
    <xf numFmtId="44" fontId="1" fillId="16" borderId="4" xfId="25" applyNumberFormat="1" applyFill="1" applyBorder="1" applyAlignment="1">
      <alignment vertical="center"/>
    </xf>
    <xf numFmtId="44" fontId="1" fillId="17" borderId="0" xfId="25" applyNumberFormat="1" applyFill="1" applyBorder="1" applyAlignment="1">
      <alignment vertical="center"/>
    </xf>
    <xf numFmtId="44" fontId="14" fillId="16" borderId="6" xfId="25" applyNumberFormat="1" applyFont="1" applyFill="1" applyBorder="1" applyAlignment="1">
      <alignment vertical="center"/>
    </xf>
    <xf numFmtId="44" fontId="1" fillId="16" borderId="3" xfId="25" applyNumberFormat="1" applyFill="1" applyBorder="1" applyAlignment="1">
      <alignment vertical="center"/>
    </xf>
    <xf numFmtId="4" fontId="1" fillId="0" borderId="0" xfId="25" applyNumberFormat="1" applyFont="1" applyAlignment="1" applyProtection="1">
      <alignment wrapText="1"/>
      <protection locked="0"/>
    </xf>
    <xf numFmtId="4" fontId="8" fillId="16" borderId="12" xfId="25" applyFont="1" applyFill="1" applyBorder="1" applyAlignment="1">
      <alignment horizontal="left" vertical="center" wrapText="1"/>
    </xf>
    <xf numFmtId="44" fontId="1" fillId="16" borderId="16" xfId="25" applyNumberFormat="1" applyFill="1" applyBorder="1" applyAlignment="1">
      <alignment vertical="center"/>
    </xf>
    <xf numFmtId="44" fontId="1" fillId="16" borderId="16" xfId="23" applyFont="1" applyFill="1" applyBorder="1" applyAlignment="1">
      <alignment vertical="center"/>
    </xf>
    <xf numFmtId="4" fontId="1" fillId="0" borderId="0" xfId="25" applyNumberFormat="1" applyFont="1" applyAlignment="1" applyProtection="1">
      <alignment horizontal="left" vertical="center"/>
      <protection locked="0"/>
    </xf>
    <xf numFmtId="44" fontId="1" fillId="0" borderId="16" xfId="25" applyNumberFormat="1" applyFill="1" applyBorder="1" applyAlignment="1">
      <alignment vertical="center"/>
    </xf>
    <xf numFmtId="44" fontId="1" fillId="17" borderId="0" xfId="23" applyFont="1" applyFill="1" applyAlignment="1" applyProtection="1">
      <protection locked="0"/>
    </xf>
    <xf numFmtId="44" fontId="1" fillId="16" borderId="0" xfId="23" applyFont="1" applyFill="1" applyAlignment="1" applyProtection="1">
      <protection locked="0"/>
    </xf>
    <xf numFmtId="165" fontId="18" fillId="14" borderId="11" xfId="25" applyNumberFormat="1" applyFont="1" applyFill="1" applyBorder="1"/>
    <xf numFmtId="165" fontId="18" fillId="14" borderId="11" xfId="23" applyNumberFormat="1" applyFont="1" applyFill="1" applyBorder="1"/>
    <xf numFmtId="44" fontId="1" fillId="17" borderId="6" xfId="25" applyNumberFormat="1" applyFont="1" applyFill="1" applyBorder="1" applyAlignment="1">
      <alignment vertical="center"/>
    </xf>
    <xf numFmtId="44" fontId="1" fillId="17" borderId="3" xfId="25" applyNumberFormat="1" applyFont="1" applyFill="1" applyBorder="1" applyAlignment="1">
      <alignment vertical="center"/>
    </xf>
    <xf numFmtId="4" fontId="2" fillId="13" borderId="1" xfId="25" applyFont="1" applyFill="1" applyBorder="1" applyAlignment="1">
      <alignment horizontal="center" vertical="center" wrapText="1"/>
    </xf>
    <xf numFmtId="4" fontId="4" fillId="13" borderId="2" xfId="25" applyFont="1" applyFill="1" applyBorder="1" applyAlignment="1">
      <alignment horizontal="center" vertical="center"/>
    </xf>
    <xf numFmtId="4" fontId="19" fillId="13" borderId="1" xfId="25" applyFont="1" applyFill="1" applyBorder="1" applyAlignment="1">
      <alignment horizontal="center" vertical="center" wrapText="1"/>
    </xf>
    <xf numFmtId="0" fontId="21" fillId="0" borderId="0" xfId="0" applyFont="1"/>
    <xf numFmtId="0" fontId="20" fillId="0" borderId="0" xfId="0" applyFont="1"/>
    <xf numFmtId="4" fontId="4" fillId="18" borderId="0" xfId="25" applyNumberFormat="1" applyFont="1" applyFill="1" applyAlignment="1" applyProtection="1">
      <protection locked="0"/>
    </xf>
    <xf numFmtId="44" fontId="1" fillId="17" borderId="3" xfId="23" applyFont="1" applyFill="1" applyBorder="1" applyAlignment="1" applyProtection="1">
      <protection locked="0"/>
    </xf>
    <xf numFmtId="44" fontId="1" fillId="0" borderId="3" xfId="23" applyFont="1" applyFill="1" applyBorder="1" applyAlignment="1" applyProtection="1">
      <protection locked="0"/>
    </xf>
    <xf numFmtId="43" fontId="0" fillId="0" borderId="0" xfId="28" applyFont="1"/>
    <xf numFmtId="44" fontId="1" fillId="0" borderId="5" xfId="25" applyNumberFormat="1" applyFill="1" applyBorder="1" applyAlignment="1">
      <alignment vertical="center"/>
    </xf>
    <xf numFmtId="44" fontId="1" fillId="0" borderId="6" xfId="25" applyNumberFormat="1" applyFill="1" applyBorder="1" applyAlignment="1">
      <alignment vertical="center"/>
    </xf>
    <xf numFmtId="44" fontId="18" fillId="0" borderId="15" xfId="25" applyNumberFormat="1" applyFont="1" applyFill="1" applyBorder="1"/>
    <xf numFmtId="44" fontId="1" fillId="16" borderId="0" xfId="25" applyNumberFormat="1" applyFill="1" applyBorder="1" applyAlignment="1">
      <alignment vertical="center"/>
    </xf>
    <xf numFmtId="44" fontId="1" fillId="17" borderId="6" xfId="25" applyNumberFormat="1" applyFill="1" applyBorder="1" applyAlignment="1">
      <alignment horizontal="left" vertical="center"/>
    </xf>
    <xf numFmtId="44" fontId="1" fillId="17" borderId="16" xfId="23" applyFont="1" applyFill="1" applyBorder="1" applyAlignment="1">
      <alignment horizontal="left" vertical="center"/>
    </xf>
    <xf numFmtId="44" fontId="1" fillId="17" borderId="4" xfId="23" applyFont="1" applyFill="1" applyBorder="1" applyAlignment="1" applyProtection="1">
      <protection locked="0"/>
    </xf>
    <xf numFmtId="44" fontId="1" fillId="16" borderId="6" xfId="25" applyNumberFormat="1" applyFont="1" applyFill="1" applyBorder="1" applyAlignment="1">
      <alignment vertical="center"/>
    </xf>
    <xf numFmtId="44" fontId="14" fillId="16" borderId="3" xfId="25" applyNumberFormat="1" applyFont="1" applyFill="1" applyBorder="1" applyAlignment="1">
      <alignment vertical="center"/>
    </xf>
    <xf numFmtId="44" fontId="1" fillId="16" borderId="3" xfId="25" applyNumberFormat="1" applyFont="1" applyFill="1" applyBorder="1" applyAlignment="1">
      <alignment vertical="center"/>
    </xf>
    <xf numFmtId="4" fontId="1" fillId="14" borderId="25" xfId="25" applyFill="1" applyBorder="1"/>
    <xf numFmtId="44" fontId="1" fillId="0" borderId="6" xfId="25" applyNumberFormat="1" applyFill="1" applyBorder="1"/>
    <xf numFmtId="4" fontId="4" fillId="0" borderId="0" xfId="25" applyNumberFormat="1" applyFont="1" applyAlignment="1" applyProtection="1">
      <alignment horizontal="right"/>
      <protection locked="0"/>
    </xf>
    <xf numFmtId="4" fontId="17" fillId="0" borderId="0" xfId="25" applyNumberFormat="1" applyFont="1" applyAlignment="1" applyProtection="1">
      <protection locked="0"/>
    </xf>
    <xf numFmtId="4" fontId="4" fillId="14" borderId="0" xfId="25" applyFont="1" applyFill="1" applyAlignment="1">
      <alignment vertical="top"/>
    </xf>
    <xf numFmtId="4" fontId="4" fillId="14" borderId="29" xfId="25" applyFont="1" applyFill="1" applyBorder="1" applyAlignment="1"/>
    <xf numFmtId="4" fontId="2" fillId="13" borderId="20" xfId="25" applyFont="1" applyFill="1" applyBorder="1" applyAlignment="1">
      <alignment horizontal="center" vertical="center"/>
    </xf>
    <xf numFmtId="4" fontId="2" fillId="13" borderId="22" xfId="25" applyFont="1" applyFill="1" applyBorder="1" applyAlignment="1">
      <alignment horizontal="center" vertical="center"/>
    </xf>
    <xf numFmtId="4" fontId="2" fillId="13" borderId="22" xfId="25" applyFont="1" applyFill="1" applyBorder="1" applyAlignment="1">
      <alignment vertical="center"/>
    </xf>
    <xf numFmtId="4" fontId="1" fillId="0" borderId="0" xfId="25" applyNumberFormat="1" applyFont="1" applyAlignment="1" applyProtection="1">
      <alignment horizontal="right" vertical="center"/>
      <protection locked="0"/>
    </xf>
    <xf numFmtId="4" fontId="4" fillId="14" borderId="0" xfId="25" applyFont="1" applyFill="1" applyBorder="1" applyAlignment="1"/>
    <xf numFmtId="4" fontId="2" fillId="13" borderId="1" xfId="25" applyFont="1" applyFill="1" applyBorder="1" applyAlignment="1">
      <alignment horizontal="center" vertical="center"/>
    </xf>
    <xf numFmtId="4" fontId="2" fillId="13" borderId="31" xfId="25" applyFont="1" applyFill="1" applyBorder="1" applyAlignment="1">
      <alignment horizontal="center" vertical="center" wrapText="1"/>
    </xf>
    <xf numFmtId="44" fontId="6" fillId="17" borderId="7" xfId="25" applyNumberFormat="1" applyFont="1" applyFill="1" applyBorder="1"/>
    <xf numFmtId="44" fontId="1" fillId="17" borderId="7" xfId="25" applyNumberFormat="1" applyFill="1" applyBorder="1" applyAlignment="1">
      <alignment vertical="center"/>
    </xf>
    <xf numFmtId="44" fontId="1" fillId="16" borderId="32" xfId="25" applyNumberFormat="1" applyFill="1" applyBorder="1" applyAlignment="1">
      <alignment vertical="center"/>
    </xf>
    <xf numFmtId="44" fontId="1" fillId="16" borderId="7" xfId="25" applyNumberFormat="1" applyFill="1" applyBorder="1" applyAlignment="1">
      <alignment vertical="center"/>
    </xf>
    <xf numFmtId="44" fontId="18" fillId="14" borderId="33" xfId="25" applyNumberFormat="1" applyFont="1" applyFill="1" applyBorder="1"/>
    <xf numFmtId="44" fontId="1" fillId="0" borderId="0" xfId="25" applyNumberFormat="1" applyFill="1" applyBorder="1" applyAlignment="1">
      <alignment vertical="center"/>
    </xf>
    <xf numFmtId="4" fontId="2" fillId="13" borderId="34" xfId="25" applyFont="1" applyFill="1" applyBorder="1" applyAlignment="1">
      <alignment horizontal="center" vertical="center"/>
    </xf>
    <xf numFmtId="4" fontId="2" fillId="13" borderId="21" xfId="25" applyFont="1" applyFill="1" applyBorder="1" applyAlignment="1">
      <alignment horizontal="center" vertical="center"/>
    </xf>
    <xf numFmtId="4" fontId="2" fillId="13" borderId="2" xfId="25" applyFont="1" applyFill="1" applyBorder="1" applyAlignment="1">
      <alignment horizontal="center" wrapText="1"/>
    </xf>
    <xf numFmtId="4" fontId="17" fillId="0" borderId="0" xfId="25" applyNumberFormat="1" applyFont="1" applyAlignment="1" applyProtection="1">
      <alignment horizontal="center"/>
      <protection locked="0"/>
    </xf>
    <xf numFmtId="4" fontId="4" fillId="14" borderId="0" xfId="25" applyFont="1" applyFill="1" applyAlignment="1">
      <alignment horizontal="center" vertical="top"/>
    </xf>
    <xf numFmtId="4" fontId="4" fillId="14" borderId="0" xfId="25" applyFont="1" applyFill="1" applyBorder="1" applyAlignment="1">
      <alignment horizontal="center"/>
    </xf>
    <xf numFmtId="4" fontId="2" fillId="13" borderId="18" xfId="25" applyFont="1" applyFill="1" applyBorder="1" applyAlignment="1">
      <alignment horizontal="center" vertical="center"/>
    </xf>
    <xf numFmtId="4" fontId="2" fillId="13" borderId="19" xfId="25" applyFont="1" applyFill="1" applyBorder="1" applyAlignment="1">
      <alignment horizontal="center" vertical="center"/>
    </xf>
    <xf numFmtId="4" fontId="2" fillId="13" borderId="20" xfId="25" applyFont="1" applyFill="1" applyBorder="1" applyAlignment="1">
      <alignment horizontal="center" vertical="center"/>
    </xf>
    <xf numFmtId="4" fontId="2" fillId="13" borderId="21" xfId="25" applyFont="1" applyFill="1" applyBorder="1" applyAlignment="1">
      <alignment horizontal="center" vertical="center"/>
    </xf>
    <xf numFmtId="4" fontId="2" fillId="13" borderId="22" xfId="25" applyFont="1" applyFill="1" applyBorder="1" applyAlignment="1">
      <alignment horizontal="center" vertical="center"/>
    </xf>
    <xf numFmtId="4" fontId="2" fillId="13" borderId="23" xfId="25" applyFont="1" applyFill="1" applyBorder="1" applyAlignment="1">
      <alignment horizontal="center" vertical="center"/>
    </xf>
    <xf numFmtId="4" fontId="2" fillId="13" borderId="25" xfId="25" applyFont="1" applyFill="1" applyBorder="1" applyAlignment="1">
      <alignment horizontal="center" vertical="center"/>
    </xf>
    <xf numFmtId="4" fontId="2" fillId="13" borderId="24" xfId="25" applyFont="1" applyFill="1" applyBorder="1" applyAlignment="1">
      <alignment horizontal="center" vertical="center"/>
    </xf>
    <xf numFmtId="4" fontId="2" fillId="13" borderId="17" xfId="25" applyFont="1" applyFill="1" applyBorder="1" applyAlignment="1">
      <alignment horizontal="center" vertical="center"/>
    </xf>
    <xf numFmtId="4" fontId="1" fillId="0" borderId="0" xfId="25" applyNumberFormat="1" applyFont="1" applyAlignment="1" applyProtection="1">
      <alignment horizontal="center"/>
      <protection locked="0"/>
    </xf>
    <xf numFmtId="4" fontId="2" fillId="13" borderId="3" xfId="25" applyFont="1" applyFill="1" applyBorder="1" applyAlignment="1">
      <alignment horizontal="center" vertical="center"/>
    </xf>
    <xf numFmtId="4" fontId="2" fillId="13" borderId="9" xfId="25" applyFont="1" applyFill="1" applyBorder="1" applyAlignment="1">
      <alignment horizontal="center" vertical="center"/>
    </xf>
    <xf numFmtId="4" fontId="2" fillId="13" borderId="18" xfId="25" applyFont="1" applyFill="1" applyBorder="1" applyAlignment="1">
      <alignment horizontal="center" vertical="center" wrapText="1"/>
    </xf>
    <xf numFmtId="4" fontId="2" fillId="13" borderId="19" xfId="25" applyFont="1" applyFill="1" applyBorder="1" applyAlignment="1">
      <alignment horizontal="center" vertical="center" wrapText="1"/>
    </xf>
    <xf numFmtId="4" fontId="2" fillId="13" borderId="20" xfId="25" applyFont="1" applyFill="1" applyBorder="1" applyAlignment="1">
      <alignment horizontal="center" vertical="center" wrapText="1"/>
    </xf>
    <xf numFmtId="4" fontId="2" fillId="13" borderId="22" xfId="25" applyFont="1" applyFill="1" applyBorder="1" applyAlignment="1">
      <alignment horizontal="center" vertical="center" wrapText="1"/>
    </xf>
    <xf numFmtId="4" fontId="2" fillId="13" borderId="21" xfId="25" applyFont="1" applyFill="1" applyBorder="1" applyAlignment="1">
      <alignment horizontal="center" vertical="center" wrapText="1"/>
    </xf>
    <xf numFmtId="4" fontId="2" fillId="13" borderId="8" xfId="25" applyFont="1" applyFill="1" applyBorder="1" applyAlignment="1">
      <alignment horizontal="center" vertical="center" wrapText="1"/>
    </xf>
    <xf numFmtId="4" fontId="23" fillId="0" borderId="30" xfId="25" applyNumberFormat="1" applyFont="1" applyBorder="1" applyAlignment="1" applyProtection="1">
      <alignment horizontal="center" vertical="center"/>
      <protection locked="0"/>
    </xf>
    <xf numFmtId="4" fontId="23" fillId="0" borderId="0" xfId="25" applyNumberFormat="1" applyFont="1" applyBorder="1" applyAlignment="1" applyProtection="1">
      <alignment horizontal="center" vertical="center"/>
      <protection locked="0"/>
    </xf>
    <xf numFmtId="44" fontId="24" fillId="0" borderId="30" xfId="23" applyFont="1" applyFill="1" applyBorder="1" applyAlignment="1">
      <alignment horizontal="center" vertical="center"/>
    </xf>
    <xf numFmtId="44" fontId="24" fillId="0" borderId="0" xfId="23" applyFont="1" applyFill="1" applyBorder="1" applyAlignment="1">
      <alignment horizontal="center" vertical="center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illares" xfId="28" builtinId="3"/>
    <cellStyle name="Moneda" xfId="23" builtinId="4"/>
    <cellStyle name="Normal" xfId="0" builtinId="0"/>
    <cellStyle name="Normal 2" xfId="24"/>
    <cellStyle name="Normal_DISPONIBILIDAD FINANCIERA" xfId="25"/>
    <cellStyle name="Saldos" xfId="26"/>
    <cellStyle name="Título de hoja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321469</xdr:colOff>
      <xdr:row>3</xdr:row>
      <xdr:rowOff>190500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69969" y="845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3-05\comalcalco%202004\tmp\NUEV\ANEXO%204.1_2DA-EVALUAC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3-05\comalcalco%202004\FORMATOS\ANEXO%204.1_2DA-EVALUA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ALCALCO01\PROGR\FORMATOSCIERRE98\MIENTRAS\INV96OP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3-05\comalcalco%202004\MIENTRAS\INV96OP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3-05\comalcalco%202004\tmp\MIENTRAS\INV96OP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3-05\comalcalco%202004\FORMATOS\100%20di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3-05\comalcalco%202004\INFORME%20ANUAL%20COMALCALCO%202004\FORMATOSAUDITOR1ra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3-05\comalcalco%202004\formatos%202k1\formatos%20autoevaluacion\NUEV\ANEXO%204.1_2DA-EVALUAC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3-05\comalcalco%202004\formatos%202k1\formatos%20autoevaluacion\MIENTRAS\INV96O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 (REFRENDADOS)"/>
      <sheetName val="POA"/>
      <sheetName val="RP (NORMALES)"/>
    </sheetNames>
    <sheetDataSet>
      <sheetData sheetId="0">
        <row r="1">
          <cell r="A1" t="str">
            <v>H. CONGRESO DEL ESTADO DE TABASCO</v>
          </cell>
        </row>
        <row r="2">
          <cell r="A2" t="str">
            <v>CONTADURIA MAYOR DE HACIENDA</v>
          </cell>
        </row>
        <row r="3">
          <cell r="A3" t="str">
            <v>AUTOEVALUACION DEL SEGUNDO TRIMESTRE DE 1998</v>
          </cell>
        </row>
        <row r="5">
          <cell r="A5" t="str">
            <v>MUNICIPIO DE COMALCALCO</v>
          </cell>
        </row>
        <row r="7">
          <cell r="A7" t="str">
            <v>RELACION DE ACCIONES</v>
          </cell>
        </row>
        <row r="9">
          <cell r="A9" t="str">
            <v>MODALIDAD: RECURSOS PROPIOS REFRENDADOS</v>
          </cell>
        </row>
        <row r="12">
          <cell r="A12" t="str">
            <v>No.</v>
          </cell>
          <cell r="B12" t="str">
            <v>CLAVE</v>
          </cell>
          <cell r="F12" t="str">
            <v>NOMBRE</v>
          </cell>
          <cell r="G12" t="str">
            <v>UBICACIÓN</v>
          </cell>
          <cell r="I12" t="str">
            <v>META ANUAL</v>
          </cell>
          <cell r="K12" t="str">
            <v>MONTO</v>
          </cell>
          <cell r="L12" t="str">
            <v>EJERCIDO</v>
          </cell>
          <cell r="M12" t="str">
            <v>AVANCE</v>
          </cell>
          <cell r="O12" t="str">
            <v>FECHA</v>
          </cell>
          <cell r="P12" t="str">
            <v>OBSERVACIONES</v>
          </cell>
        </row>
        <row r="13">
          <cell r="A13" t="str">
            <v>CONS.</v>
          </cell>
          <cell r="K13" t="str">
            <v>AUTORIZADO</v>
          </cell>
          <cell r="L13" t="str">
            <v>AL 30/06/98</v>
          </cell>
          <cell r="M13" t="str">
            <v>FINAN.</v>
          </cell>
          <cell r="N13" t="str">
            <v>FISICO</v>
          </cell>
        </row>
        <row r="15">
          <cell r="A15">
            <v>1</v>
          </cell>
          <cell r="B15" t="str">
            <v>01</v>
          </cell>
          <cell r="C15" t="str">
            <v>02</v>
          </cell>
          <cell r="D15" t="str">
            <v>٢H_x0000_ꩀ͖䄂ӍﱀҜ鹸橉돠Ҝ䄂ҝ袸_x0000_夠橉_x0002_01_x0000__x0002_01_x0000_张染숀Ҭ㈄柚畈кꡀ͖䄂٤袸_x0000_夠橉ꠠ͖䄂ӫ伐ҝ䀘橉ꡠ͖䄂٤ꩠ͖䄂͕몬⼲_x0001__x0000_쏔⼲砀ҟᨀҠ_x0000__x0000_¸_x0000__x0008__x0000_쇼梦HҠ쇼梦HҠ쐨ͥ퐀柋㉠Ͱ퐀柋ㆀͰ퐀柋렘ͥ퐀柋ﶠͥ﷠ͥ_x0001__x0000_埀å計染蛸染計染覨染踘染踸染踘染踸染_x0002_AA染_x0002_01染투å퉔å_x0002_01_x0000__x0002_01_x0000__x0002_04_x0000__x0002_HK_x0000__x0002_04_x0000__x0002_07_x0000__x0002_04_x0000__x0002_HK_x0000__x0002_04_x0000__x0002_07_x0000__x0002_01_x0000__x0002_AH_x0000__x0002_01_x0000__x0002_01_x0000__x0002_04_x0000__x0002_HK_x0000__x0002_04_x0000__x0002_07_x0000__x0002_04_x0000__x0002_HK_x0000__x0002_04_x0000__x0002_07_x0000__x0002_AH_x0000__x0002_02_x0000__x0003_No._x0003_No.ꆨ̷o._x0002_01._x0002_01_x0000__x0002_AA_x0000_</v>
          </cell>
          <cell r="E15" t="str">
            <v>01</v>
          </cell>
          <cell r="F15" t="str">
            <v>OPERACION DE LA DIRECCION DE SEGURIDAD PUBLICA</v>
          </cell>
          <cell r="H15" t="str">
            <v>COMALCALCO</v>
          </cell>
          <cell r="I15" t="str">
            <v>1.00</v>
          </cell>
          <cell r="J15" t="str">
            <v>MUNICIPIO</v>
          </cell>
          <cell r="K15">
            <v>18241</v>
          </cell>
          <cell r="L15">
            <v>18241</v>
          </cell>
          <cell r="M15">
            <v>100</v>
          </cell>
          <cell r="N15">
            <v>100</v>
          </cell>
          <cell r="Q15">
            <v>26</v>
          </cell>
          <cell r="R15" t="str">
            <v>F</v>
          </cell>
          <cell r="S15" t="str">
            <v>0028</v>
          </cell>
        </row>
        <row r="16">
          <cell r="A16">
            <v>2</v>
          </cell>
          <cell r="B16" t="str">
            <v>01</v>
          </cell>
          <cell r="C16" t="str">
            <v>01</v>
          </cell>
          <cell r="D16" t="str">
            <v>AA</v>
          </cell>
          <cell r="E16" t="str">
            <v>01</v>
          </cell>
          <cell r="F16" t="str">
            <v>TOMA DE PROTESTA DEL NUEVO CABILDO (REFRENDO 97)</v>
          </cell>
          <cell r="H16" t="str">
            <v>COMALCALCO</v>
          </cell>
          <cell r="I16" t="str">
            <v>1.00</v>
          </cell>
          <cell r="J16" t="str">
            <v>MUNICIPIO</v>
          </cell>
          <cell r="K16">
            <v>112130.93</v>
          </cell>
          <cell r="L16">
            <v>112130.93</v>
          </cell>
          <cell r="M16">
            <v>100</v>
          </cell>
          <cell r="N16">
            <v>100</v>
          </cell>
          <cell r="Q16">
            <v>28</v>
          </cell>
          <cell r="R16" t="str">
            <v>F</v>
          </cell>
          <cell r="S16" t="str">
            <v>0066</v>
          </cell>
        </row>
        <row r="17">
          <cell r="A17">
            <v>3</v>
          </cell>
          <cell r="B17" t="str">
            <v>07</v>
          </cell>
          <cell r="C17" t="str">
            <v>04</v>
          </cell>
          <cell r="D17" t="str">
            <v>HK</v>
          </cell>
          <cell r="E17" t="str">
            <v>04</v>
          </cell>
          <cell r="F17" t="str">
            <v>MANTENIMIENTO DE CAMINOS</v>
          </cell>
          <cell r="H17" t="str">
            <v>COMALCALCO</v>
          </cell>
          <cell r="I17" t="str">
            <v>2.50</v>
          </cell>
          <cell r="J17" t="str">
            <v>KMS.</v>
          </cell>
          <cell r="K17">
            <v>2486.17</v>
          </cell>
          <cell r="L17">
            <v>1857.7</v>
          </cell>
          <cell r="M17">
            <v>74.721358555529179</v>
          </cell>
          <cell r="N17">
            <v>100</v>
          </cell>
          <cell r="Q17">
            <v>20</v>
          </cell>
          <cell r="R17" t="str">
            <v>F</v>
          </cell>
          <cell r="S17" t="str">
            <v>0071</v>
          </cell>
        </row>
        <row r="18">
          <cell r="A18">
            <v>4</v>
          </cell>
          <cell r="B18" t="str">
            <v>07</v>
          </cell>
          <cell r="C18" t="str">
            <v>04</v>
          </cell>
          <cell r="D18" t="str">
            <v>HK</v>
          </cell>
          <cell r="E18" t="str">
            <v>04</v>
          </cell>
          <cell r="F18" t="str">
            <v>MANTENIMIENTO DE CAMINOS</v>
          </cell>
          <cell r="H18" t="str">
            <v>ZAPOTAL 1RA. SECCION</v>
          </cell>
          <cell r="I18" t="str">
            <v>4.00</v>
          </cell>
          <cell r="J18" t="str">
            <v>KMS.</v>
          </cell>
          <cell r="K18">
            <v>3019.03</v>
          </cell>
          <cell r="L18">
            <v>1750.9</v>
          </cell>
          <cell r="M18">
            <v>57.99544886933883</v>
          </cell>
          <cell r="N18">
            <v>100</v>
          </cell>
          <cell r="Q18">
            <v>20</v>
          </cell>
          <cell r="R18" t="str">
            <v>F</v>
          </cell>
          <cell r="S18" t="str">
            <v>0072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 (REFRENDADOS)"/>
      <sheetName val="POA"/>
      <sheetName val="RP (NORMALES)"/>
    </sheetNames>
    <sheetDataSet>
      <sheetData sheetId="0">
        <row r="1">
          <cell r="A1" t="str">
            <v>H. CONGRESO DEL ESTADO DE TABASCO</v>
          </cell>
        </row>
        <row r="2">
          <cell r="A2" t="str">
            <v>CONTADURIA MAYOR DE HACIENDA</v>
          </cell>
        </row>
        <row r="3">
          <cell r="A3" t="str">
            <v>AUTOEVALUACION DEL SEGUNDO TRIMESTRE DE 1998</v>
          </cell>
        </row>
        <row r="5">
          <cell r="A5" t="str">
            <v>MUNICIPIO DE COMALCALCO</v>
          </cell>
        </row>
        <row r="7">
          <cell r="A7" t="str">
            <v>RELACION DE ACCIONES</v>
          </cell>
        </row>
        <row r="9">
          <cell r="A9" t="str">
            <v>MODALIDAD: RECURSOS PROPIOS REFRENDADOS</v>
          </cell>
        </row>
        <row r="12">
          <cell r="A12" t="str">
            <v>No.</v>
          </cell>
          <cell r="B12" t="str">
            <v>CLAVE</v>
          </cell>
          <cell r="F12" t="str">
            <v>NOMBRE</v>
          </cell>
          <cell r="G12" t="str">
            <v>UBICACIÓN</v>
          </cell>
          <cell r="I12" t="str">
            <v>META ANUAL</v>
          </cell>
          <cell r="K12" t="str">
            <v>MONTO</v>
          </cell>
          <cell r="L12" t="str">
            <v>EJERCIDO</v>
          </cell>
          <cell r="M12" t="str">
            <v>AVANCE</v>
          </cell>
          <cell r="O12" t="str">
            <v>FECHA</v>
          </cell>
          <cell r="P12" t="str">
            <v>OBSERVACIONES</v>
          </cell>
        </row>
        <row r="13">
          <cell r="A13" t="str">
            <v>CONS.</v>
          </cell>
          <cell r="K13" t="str">
            <v>AUTORIZADO</v>
          </cell>
          <cell r="L13" t="str">
            <v>AL 30/06/98</v>
          </cell>
          <cell r="M13" t="str">
            <v>FINAN.</v>
          </cell>
          <cell r="N13" t="str">
            <v>FISICO</v>
          </cell>
        </row>
        <row r="15">
          <cell r="A15">
            <v>1</v>
          </cell>
          <cell r="B15" t="str">
            <v>01</v>
          </cell>
          <cell r="C15" t="str">
            <v>02</v>
          </cell>
          <cell r="D15" t="str">
            <v>AH</v>
          </cell>
          <cell r="E15" t="str">
            <v>01</v>
          </cell>
          <cell r="F15" t="str">
            <v>OPERACION DE LA DIRECCION DE SEGURIDAD PUBLICA</v>
          </cell>
          <cell r="H15" t="str">
            <v>COMALCALCO</v>
          </cell>
          <cell r="I15" t="str">
            <v>1.00</v>
          </cell>
          <cell r="J15" t="str">
            <v>MUNICIPIO</v>
          </cell>
          <cell r="K15">
            <v>18241</v>
          </cell>
          <cell r="L15">
            <v>18241</v>
          </cell>
          <cell r="M15">
            <v>100</v>
          </cell>
          <cell r="N15">
            <v>100</v>
          </cell>
          <cell r="Q15">
            <v>26</v>
          </cell>
          <cell r="R15" t="str">
            <v>F</v>
          </cell>
          <cell r="S15" t="str">
            <v>0028</v>
          </cell>
        </row>
        <row r="16">
          <cell r="A16">
            <v>2</v>
          </cell>
          <cell r="B16" t="str">
            <v>01</v>
          </cell>
          <cell r="C16" t="str">
            <v>01</v>
          </cell>
          <cell r="D16" t="str">
            <v>AA</v>
          </cell>
          <cell r="E16" t="str">
            <v>01</v>
          </cell>
          <cell r="F16" t="str">
            <v>TOMA DE PROTESTA DEL NUEVO CABILDO (REFRENDO 97)</v>
          </cell>
          <cell r="H16" t="str">
            <v>COMALCALCO</v>
          </cell>
          <cell r="I16" t="str">
            <v>1.00</v>
          </cell>
          <cell r="J16" t="str">
            <v>MUNICIPIO</v>
          </cell>
          <cell r="K16">
            <v>112130.93</v>
          </cell>
          <cell r="L16">
            <v>112130.93</v>
          </cell>
          <cell r="M16">
            <v>100</v>
          </cell>
          <cell r="N16">
            <v>100</v>
          </cell>
          <cell r="Q16">
            <v>28</v>
          </cell>
          <cell r="R16" t="str">
            <v>F</v>
          </cell>
          <cell r="S16" t="str">
            <v>0066</v>
          </cell>
        </row>
        <row r="17">
          <cell r="A17">
            <v>3</v>
          </cell>
          <cell r="B17" t="str">
            <v>07</v>
          </cell>
          <cell r="C17" t="str">
            <v>04</v>
          </cell>
          <cell r="D17" t="str">
            <v>HK</v>
          </cell>
          <cell r="E17" t="str">
            <v>04</v>
          </cell>
          <cell r="F17" t="str">
            <v>MANTENIMIENTO DE CAMINOS</v>
          </cell>
          <cell r="H17" t="str">
            <v>COMALCALCO</v>
          </cell>
          <cell r="I17" t="str">
            <v>2.50</v>
          </cell>
          <cell r="J17" t="str">
            <v>KMS.</v>
          </cell>
          <cell r="K17">
            <v>2486.17</v>
          </cell>
          <cell r="L17">
            <v>1857.7</v>
          </cell>
          <cell r="M17">
            <v>74.721358555529179</v>
          </cell>
          <cell r="N17">
            <v>100</v>
          </cell>
          <cell r="Q17">
            <v>20</v>
          </cell>
          <cell r="R17" t="str">
            <v>F</v>
          </cell>
          <cell r="S17" t="str">
            <v>0071</v>
          </cell>
        </row>
        <row r="18">
          <cell r="A18">
            <v>4</v>
          </cell>
          <cell r="B18" t="str">
            <v>07</v>
          </cell>
          <cell r="C18" t="str">
            <v>04</v>
          </cell>
          <cell r="D18" t="str">
            <v>HK</v>
          </cell>
          <cell r="E18" t="str">
            <v>04</v>
          </cell>
          <cell r="F18" t="str">
            <v>MANTENIMIENTO DE CAMINOS</v>
          </cell>
          <cell r="H18" t="str">
            <v>ZAPOTAL 1RA. SECCION</v>
          </cell>
          <cell r="I18" t="str">
            <v>4.00</v>
          </cell>
          <cell r="J18" t="str">
            <v>KMS.</v>
          </cell>
          <cell r="K18">
            <v>3019.03</v>
          </cell>
          <cell r="L18">
            <v>1750.9</v>
          </cell>
          <cell r="M18">
            <v>57.99544886933883</v>
          </cell>
          <cell r="N18">
            <v>100</v>
          </cell>
          <cell r="Q18">
            <v>20</v>
          </cell>
          <cell r="R18" t="str">
            <v>F</v>
          </cell>
          <cell r="S18" t="str">
            <v>0072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ALPOA"/>
      <sheetName val="CUNDUAPOA1"/>
      <sheetName val="CUAMUESTRA"/>
      <sheetName val="MACUSPANANS"/>
      <sheetName val="TENORPRO"/>
      <sheetName val="NACAJUCA"/>
      <sheetName val="NACRPROP"/>
      <sheetName val="NACONVEN"/>
      <sheetName val="MACUSPANA"/>
      <sheetName val="MACURPRO"/>
      <sheetName val="REFRENMACUSPANA"/>
      <sheetName val="NACOBINC"/>
      <sheetName val="BALANCAN"/>
      <sheetName val="BALANF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ALPOA"/>
      <sheetName val="CUNDUAPOA1"/>
      <sheetName val="CUAMUESTRA"/>
      <sheetName val="MACUSPANANS"/>
      <sheetName val="TENORPRO"/>
      <sheetName val="NACAJUCA"/>
      <sheetName val="NACRPROP"/>
      <sheetName val="NACONVEN"/>
      <sheetName val="MACUSPANA"/>
      <sheetName val="MACURPRO"/>
      <sheetName val="REFRENMACUSPANA"/>
      <sheetName val="NACOBINC"/>
      <sheetName val="BALANCAN"/>
      <sheetName val="BALANF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ALPOA"/>
      <sheetName val="CUNDUAPOA1"/>
      <sheetName val="CUAMUESTRA"/>
      <sheetName val="MACUSPANANS"/>
      <sheetName val="TENORPRO"/>
      <sheetName val="NACAJUCA"/>
      <sheetName val="NACRPROP"/>
      <sheetName val="NACONVEN"/>
      <sheetName val="MACUSPANA"/>
      <sheetName val="MACURPRO"/>
      <sheetName val="REFRENMACUSPANA"/>
      <sheetName val="NACOBINC"/>
      <sheetName val="BALANCAN"/>
      <sheetName val="BALANF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 DIAS RP (REFRENDADOS)"/>
      <sheetName val="CIEN DIAS POA"/>
      <sheetName val="RP (NORMALES)"/>
    </sheetNames>
    <sheetDataSet>
      <sheetData sheetId="0">
        <row r="1">
          <cell r="A1" t="str">
            <v>H. CONGRESO DEL ESTADO DE TABASCO</v>
          </cell>
        </row>
        <row r="2">
          <cell r="A2" t="str">
            <v>CONTADURIA MAYOR DE HACIENDA</v>
          </cell>
        </row>
        <row r="3">
          <cell r="A3" t="str">
            <v>AUTOEVALUACION DEL PRIMER TRIMESTRE DE 1998</v>
          </cell>
        </row>
        <row r="5">
          <cell r="A5" t="str">
            <v>MUNICIPIO DE COMALCALCO</v>
          </cell>
        </row>
        <row r="7">
          <cell r="A7" t="str">
            <v>RELACION DE ACCIONES  (100 DIAS)</v>
          </cell>
        </row>
        <row r="9">
          <cell r="A9" t="str">
            <v>MODALIDAD: RECURSOS PROPIOS REFRENDADOS</v>
          </cell>
        </row>
        <row r="12">
          <cell r="A12" t="str">
            <v>No.</v>
          </cell>
          <cell r="B12" t="str">
            <v>CLAVE</v>
          </cell>
          <cell r="F12" t="str">
            <v>NOMBRE</v>
          </cell>
          <cell r="G12" t="str">
            <v>UBICACIÓN</v>
          </cell>
          <cell r="I12" t="str">
            <v>META ANUAL</v>
          </cell>
          <cell r="K12" t="str">
            <v>MONTO</v>
          </cell>
          <cell r="L12" t="str">
            <v>EJERCIDO</v>
          </cell>
          <cell r="M12" t="str">
            <v>AVANCE</v>
          </cell>
          <cell r="O12" t="str">
            <v>FECHA</v>
          </cell>
          <cell r="P12" t="str">
            <v>OBSERVACIONES</v>
          </cell>
        </row>
        <row r="13">
          <cell r="A13" t="str">
            <v>PROY</v>
          </cell>
          <cell r="K13" t="str">
            <v>AUTORIZADO</v>
          </cell>
          <cell r="L13" t="str">
            <v>AL 31/03/98</v>
          </cell>
          <cell r="M13" t="str">
            <v>FINAN.</v>
          </cell>
          <cell r="N13" t="str">
            <v>FISICO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VALUACION DEL GASTO"/>
      <sheetName val="AUTOR. POA Y R. P. "/>
      <sheetName val="EJERCIDO "/>
      <sheetName val="DISPONIBLILIDAD"/>
      <sheetName val="DISPONIBLILIDADCONVENIOS"/>
      <sheetName val="CONVENIOS"/>
      <sheetName val="RAMO 33"/>
    </sheetNames>
    <sheetDataSet>
      <sheetData sheetId="0"/>
      <sheetData sheetId="1">
        <row r="6">
          <cell r="L6" t="str">
            <v>OCTUBRE A DICIEMBRE DE 2001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 (REFRENDADOS)"/>
      <sheetName val="POA"/>
      <sheetName val="RP (NORMALES)"/>
    </sheetNames>
    <sheetDataSet>
      <sheetData sheetId="0">
        <row r="1">
          <cell r="A1" t="str">
            <v>H. CONGRESO DEL ESTADO DE TABASCO</v>
          </cell>
        </row>
        <row r="2">
          <cell r="A2" t="str">
            <v>CONTADURIA MAYOR DE HACIENDA</v>
          </cell>
        </row>
        <row r="3">
          <cell r="A3" t="str">
            <v>AUTOEVALUACION DEL SEGUNDO TRIMESTRE DE 1998</v>
          </cell>
        </row>
        <row r="5">
          <cell r="A5" t="str">
            <v>MUNICIPIO DE COMALCALCO</v>
          </cell>
        </row>
        <row r="7">
          <cell r="A7" t="str">
            <v>RELACION DE ACCIONES</v>
          </cell>
        </row>
        <row r="9">
          <cell r="A9" t="str">
            <v>MODALIDAD: RECURSOS PROPIOS REFRENDADOS</v>
          </cell>
        </row>
        <row r="12">
          <cell r="A12" t="str">
            <v>No.</v>
          </cell>
          <cell r="B12" t="str">
            <v>CLAVE</v>
          </cell>
          <cell r="F12" t="str">
            <v>NOMBRE</v>
          </cell>
          <cell r="G12" t="str">
            <v>UBICACIÓN</v>
          </cell>
          <cell r="I12" t="str">
            <v>META ANUAL</v>
          </cell>
          <cell r="K12" t="str">
            <v>MONTO</v>
          </cell>
          <cell r="L12" t="str">
            <v>EJERCIDO</v>
          </cell>
          <cell r="M12" t="str">
            <v>AVANCE</v>
          </cell>
          <cell r="O12" t="str">
            <v>FECHA</v>
          </cell>
          <cell r="P12" t="str">
            <v>OBSERVACIONES</v>
          </cell>
        </row>
        <row r="13">
          <cell r="A13" t="str">
            <v>CONS.</v>
          </cell>
          <cell r="K13" t="str">
            <v>AUTORIZADO</v>
          </cell>
          <cell r="L13" t="str">
            <v>AL 30/06/98</v>
          </cell>
          <cell r="M13" t="str">
            <v>FINAN.</v>
          </cell>
          <cell r="N13" t="str">
            <v>FISICO</v>
          </cell>
        </row>
        <row r="15">
          <cell r="A15">
            <v>1</v>
          </cell>
          <cell r="B15" t="str">
            <v>01</v>
          </cell>
          <cell r="C15" t="str">
            <v>02</v>
          </cell>
          <cell r="D15" t="str">
            <v>AH</v>
          </cell>
          <cell r="E15" t="str">
            <v>01</v>
          </cell>
          <cell r="F15" t="str">
            <v>OPERACION DE LA DIRECCION DE SEGURIDAD PUBLICA</v>
          </cell>
          <cell r="H15" t="str">
            <v>COMALCALCO</v>
          </cell>
          <cell r="I15" t="str">
            <v>1.00</v>
          </cell>
          <cell r="J15" t="str">
            <v>MUNICIPIO</v>
          </cell>
          <cell r="K15">
            <v>18241</v>
          </cell>
          <cell r="L15">
            <v>18241</v>
          </cell>
          <cell r="M15">
            <v>100</v>
          </cell>
          <cell r="N15">
            <v>100</v>
          </cell>
          <cell r="Q15">
            <v>26</v>
          </cell>
          <cell r="R15" t="str">
            <v>F</v>
          </cell>
          <cell r="S15" t="str">
            <v>0028</v>
          </cell>
        </row>
        <row r="16">
          <cell r="A16">
            <v>2</v>
          </cell>
          <cell r="B16" t="str">
            <v>01</v>
          </cell>
          <cell r="C16" t="str">
            <v>01</v>
          </cell>
          <cell r="D16" t="str">
            <v>AA</v>
          </cell>
          <cell r="E16" t="str">
            <v>01</v>
          </cell>
          <cell r="F16" t="str">
            <v>TOMA DE PROTESTA DEL NUEVO CABILDO (REFRENDO 97)</v>
          </cell>
          <cell r="H16" t="str">
            <v>COMALCALCO</v>
          </cell>
          <cell r="I16" t="str">
            <v>1.00</v>
          </cell>
          <cell r="J16" t="str">
            <v>MUNICIPIO</v>
          </cell>
          <cell r="K16">
            <v>112130.93</v>
          </cell>
          <cell r="L16">
            <v>112130.93</v>
          </cell>
          <cell r="M16">
            <v>100</v>
          </cell>
          <cell r="N16">
            <v>100</v>
          </cell>
          <cell r="Q16">
            <v>28</v>
          </cell>
          <cell r="R16" t="str">
            <v>F</v>
          </cell>
          <cell r="S16" t="str">
            <v>0066</v>
          </cell>
        </row>
        <row r="17">
          <cell r="A17">
            <v>3</v>
          </cell>
          <cell r="B17" t="str">
            <v>07</v>
          </cell>
          <cell r="C17" t="str">
            <v>04</v>
          </cell>
          <cell r="D17" t="str">
            <v>HK</v>
          </cell>
          <cell r="E17" t="str">
            <v>04</v>
          </cell>
          <cell r="F17" t="str">
            <v>MANTENIMIENTO DE CAMINOS</v>
          </cell>
          <cell r="H17" t="str">
            <v>COMALCALCO</v>
          </cell>
          <cell r="I17" t="str">
            <v>2.50</v>
          </cell>
          <cell r="J17" t="str">
            <v>KMS.</v>
          </cell>
          <cell r="K17">
            <v>2486.17</v>
          </cell>
          <cell r="L17">
            <v>1857.7</v>
          </cell>
          <cell r="M17">
            <v>74.721358555529179</v>
          </cell>
          <cell r="N17">
            <v>100</v>
          </cell>
          <cell r="Q17">
            <v>20</v>
          </cell>
          <cell r="R17" t="str">
            <v>F</v>
          </cell>
          <cell r="S17" t="str">
            <v>0071</v>
          </cell>
        </row>
        <row r="18">
          <cell r="A18">
            <v>4</v>
          </cell>
          <cell r="B18" t="str">
            <v>07</v>
          </cell>
          <cell r="C18" t="str">
            <v>04</v>
          </cell>
          <cell r="D18" t="str">
            <v>HK</v>
          </cell>
          <cell r="E18" t="str">
            <v>04</v>
          </cell>
          <cell r="F18" t="str">
            <v>MANTENIMIENTO DE CAMINOS</v>
          </cell>
          <cell r="H18" t="str">
            <v>ZAPOTAL 1RA. SECCION</v>
          </cell>
          <cell r="I18" t="str">
            <v>4.00</v>
          </cell>
          <cell r="J18" t="str">
            <v>KMS.</v>
          </cell>
          <cell r="K18">
            <v>3019.03</v>
          </cell>
          <cell r="L18">
            <v>1750.9</v>
          </cell>
          <cell r="M18">
            <v>57.99544886933883</v>
          </cell>
          <cell r="N18">
            <v>100</v>
          </cell>
          <cell r="Q18">
            <v>20</v>
          </cell>
          <cell r="R18" t="str">
            <v>F</v>
          </cell>
          <cell r="S18" t="str">
            <v>0072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ALPOA"/>
      <sheetName val="CUNDUAPOA1"/>
      <sheetName val="CUAMUESTRA"/>
      <sheetName val="MACUSPANANS"/>
      <sheetName val="TENORPRO"/>
      <sheetName val="NACAJUCA"/>
      <sheetName val="NACRPROP"/>
      <sheetName val="NACONVEN"/>
      <sheetName val="MACUSPANA"/>
      <sheetName val="MACURPRO"/>
      <sheetName val="REFRENMACUSPANA"/>
      <sheetName val="NACOBINC"/>
      <sheetName val="BALANCAN"/>
      <sheetName val="BALANF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Q86"/>
  <sheetViews>
    <sheetView topLeftCell="A32" zoomScale="90" zoomScaleNormal="90" zoomScaleSheetLayoutView="78" zoomScalePageLayoutView="80" workbookViewId="0">
      <selection activeCell="P33" sqref="P33"/>
    </sheetView>
  </sheetViews>
  <sheetFormatPr baseColWidth="10" defaultRowHeight="15" x14ac:dyDescent="0.2"/>
  <cols>
    <col min="1" max="1" width="39.85546875" style="1" customWidth="1"/>
    <col min="2" max="2" width="21" style="1" customWidth="1"/>
    <col min="3" max="4" width="20.28515625" style="1" customWidth="1"/>
    <col min="5" max="13" width="19.140625" style="1" customWidth="1"/>
    <col min="14" max="14" width="19.28515625" style="1" customWidth="1"/>
    <col min="15" max="15" width="20.140625" style="1" customWidth="1"/>
    <col min="16" max="16" width="18" style="1" customWidth="1"/>
    <col min="17" max="17" width="17.28515625" style="1" bestFit="1" customWidth="1"/>
    <col min="18" max="18" width="15.85546875" style="1" bestFit="1" customWidth="1"/>
    <col min="19" max="16384" width="11.42578125" style="1"/>
  </cols>
  <sheetData>
    <row r="1" spans="1:17" ht="18" x14ac:dyDescent="0.2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7" ht="18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7" ht="15.75" x14ac:dyDescent="0.2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7" ht="16.5" thickBot="1" x14ac:dyDescent="0.3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7" s="7" customFormat="1" ht="18.75" customHeight="1" thickTop="1" x14ac:dyDescent="0.25">
      <c r="A5" s="128" t="s">
        <v>0</v>
      </c>
      <c r="B5" s="130" t="s">
        <v>1</v>
      </c>
      <c r="C5" s="131"/>
      <c r="D5" s="132"/>
      <c r="E5" s="130" t="s">
        <v>2</v>
      </c>
      <c r="F5" s="131"/>
      <c r="G5" s="132"/>
      <c r="H5" s="130" t="s">
        <v>3</v>
      </c>
      <c r="I5" s="131"/>
      <c r="J5" s="132"/>
      <c r="K5" s="130" t="s">
        <v>4</v>
      </c>
      <c r="L5" s="131"/>
      <c r="M5" s="132"/>
      <c r="N5" s="133" t="s">
        <v>5</v>
      </c>
      <c r="O5" s="135" t="s">
        <v>6</v>
      </c>
    </row>
    <row r="6" spans="1:17" ht="40.5" customHeight="1" x14ac:dyDescent="0.2">
      <c r="A6" s="129"/>
      <c r="B6" s="84" t="s">
        <v>101</v>
      </c>
      <c r="C6" s="37" t="s">
        <v>51</v>
      </c>
      <c r="D6" s="86" t="s">
        <v>7</v>
      </c>
      <c r="E6" s="84" t="s">
        <v>102</v>
      </c>
      <c r="F6" s="2" t="s">
        <v>50</v>
      </c>
      <c r="G6" s="85" t="s">
        <v>7</v>
      </c>
      <c r="H6" s="84" t="s">
        <v>103</v>
      </c>
      <c r="I6" s="2" t="s">
        <v>49</v>
      </c>
      <c r="J6" s="85" t="s">
        <v>7</v>
      </c>
      <c r="K6" s="84" t="s">
        <v>104</v>
      </c>
      <c r="L6" s="2" t="s">
        <v>100</v>
      </c>
      <c r="M6" s="85" t="s">
        <v>7</v>
      </c>
      <c r="N6" s="134"/>
      <c r="O6" s="136"/>
    </row>
    <row r="7" spans="1:17" ht="15" customHeight="1" x14ac:dyDescent="0.2">
      <c r="A7" s="43" t="s">
        <v>99</v>
      </c>
      <c r="B7" s="78"/>
      <c r="C7" s="18">
        <v>4822223.47</v>
      </c>
      <c r="D7" s="48">
        <f>+B7+C7</f>
        <v>4822223.47</v>
      </c>
      <c r="E7" s="104"/>
      <c r="F7" s="4">
        <v>1885022.72</v>
      </c>
      <c r="G7" s="4">
        <f>SUM(E7:F7)</f>
        <v>1885022.72</v>
      </c>
      <c r="H7" s="14"/>
      <c r="I7" s="14">
        <v>0</v>
      </c>
      <c r="J7" s="14">
        <f>+H7+I7</f>
        <v>0</v>
      </c>
      <c r="K7" s="14"/>
      <c r="L7" s="14">
        <v>315881.18</v>
      </c>
      <c r="M7" s="14">
        <f>K7+L7</f>
        <v>315881.18</v>
      </c>
      <c r="N7" s="14">
        <f>CONVENIOS!AH7</f>
        <v>4820798.96</v>
      </c>
      <c r="O7" s="23">
        <f>+C7+G7+J7+M7+N7</f>
        <v>11843926.329999998</v>
      </c>
      <c r="P7" s="5">
        <v>11843926.33</v>
      </c>
      <c r="Q7" s="5">
        <f>O7-P7</f>
        <v>0</v>
      </c>
    </row>
    <row r="8" spans="1:17" ht="15" customHeight="1" x14ac:dyDescent="0.2">
      <c r="A8" s="20"/>
      <c r="B8" s="6"/>
      <c r="C8" s="11"/>
      <c r="D8" s="10"/>
      <c r="E8" s="38"/>
      <c r="F8" s="6"/>
      <c r="G8" s="6"/>
      <c r="H8" s="6"/>
      <c r="I8" s="6"/>
      <c r="J8" s="6"/>
      <c r="K8" s="6"/>
      <c r="L8" s="6"/>
      <c r="M8" s="6"/>
      <c r="N8" s="6"/>
      <c r="O8" s="21"/>
    </row>
    <row r="9" spans="1:17" ht="15" customHeight="1" x14ac:dyDescent="0.2">
      <c r="A9" s="43" t="s">
        <v>36</v>
      </c>
      <c r="B9" s="14">
        <v>0</v>
      </c>
      <c r="C9" s="18">
        <v>0</v>
      </c>
      <c r="D9" s="14">
        <f>+B9+C9</f>
        <v>0</v>
      </c>
      <c r="E9" s="17"/>
      <c r="F9" s="14">
        <v>0</v>
      </c>
      <c r="G9" s="14">
        <f>SUM(E9:F9)</f>
        <v>0</v>
      </c>
      <c r="H9" s="14"/>
      <c r="I9" s="14"/>
      <c r="J9" s="14">
        <f>+H9+I9</f>
        <v>0</v>
      </c>
      <c r="K9" s="14"/>
      <c r="L9" s="14">
        <f>+J9+K9</f>
        <v>0</v>
      </c>
      <c r="M9" s="14">
        <f>+K9</f>
        <v>0</v>
      </c>
      <c r="N9" s="14">
        <f>CONVENIOS!AH9</f>
        <v>0</v>
      </c>
      <c r="O9" s="23">
        <f>+D9+G9+J9+M9+N9</f>
        <v>0</v>
      </c>
      <c r="P9" s="1">
        <v>0</v>
      </c>
      <c r="Q9" s="5">
        <f>O9-P9</f>
        <v>0</v>
      </c>
    </row>
    <row r="10" spans="1:17" ht="15" customHeight="1" x14ac:dyDescent="0.2">
      <c r="A10" s="20"/>
      <c r="B10" s="6"/>
      <c r="C10" s="11"/>
      <c r="D10" s="10"/>
      <c r="E10" s="38"/>
      <c r="F10" s="6"/>
      <c r="G10" s="6"/>
      <c r="H10" s="6"/>
      <c r="I10" s="6"/>
      <c r="J10" s="6"/>
      <c r="K10" s="6"/>
      <c r="L10" s="6"/>
      <c r="M10" s="6"/>
      <c r="N10" s="6"/>
      <c r="O10" s="21"/>
    </row>
    <row r="11" spans="1:17" ht="15" customHeight="1" x14ac:dyDescent="0.2">
      <c r="A11" s="22" t="s">
        <v>8</v>
      </c>
      <c r="B11" s="14">
        <v>48266104.700000003</v>
      </c>
      <c r="C11" s="18">
        <v>0</v>
      </c>
      <c r="D11" s="14">
        <f>+B11+C11</f>
        <v>48266104.700000003</v>
      </c>
      <c r="E11" s="17">
        <v>5421006.7400000002</v>
      </c>
      <c r="F11" s="14"/>
      <c r="G11" s="14">
        <f>SUM(E11:F11)</f>
        <v>5421006.7400000002</v>
      </c>
      <c r="H11" s="14">
        <v>26139679.84</v>
      </c>
      <c r="I11" s="14">
        <v>0</v>
      </c>
      <c r="J11" s="14">
        <f>H11+I11</f>
        <v>26139679.84</v>
      </c>
      <c r="K11" s="14">
        <v>18462645.170000002</v>
      </c>
      <c r="L11" s="14">
        <v>0</v>
      </c>
      <c r="M11" s="14">
        <f>K11+L11</f>
        <v>18462645.170000002</v>
      </c>
      <c r="N11" s="14">
        <f>CONVENIOS!AH11</f>
        <v>2022270.16</v>
      </c>
      <c r="O11" s="23">
        <f>D11+G11+J11+M11+N11</f>
        <v>100311706.61</v>
      </c>
      <c r="P11" s="1">
        <v>100311706.61</v>
      </c>
      <c r="Q11" s="5">
        <f>O11-P11</f>
        <v>0</v>
      </c>
    </row>
    <row r="12" spans="1:17" ht="15" customHeight="1" x14ac:dyDescent="0.2">
      <c r="A12" s="20"/>
      <c r="B12" s="4"/>
      <c r="C12" s="11"/>
      <c r="D12" s="4"/>
      <c r="E12" s="38"/>
      <c r="F12" s="6"/>
      <c r="G12" s="6"/>
      <c r="H12" s="6"/>
      <c r="I12" s="6"/>
      <c r="J12" s="6"/>
      <c r="K12" s="6"/>
      <c r="L12" s="6"/>
      <c r="M12" s="6"/>
      <c r="N12" s="6"/>
      <c r="O12" s="21"/>
    </row>
    <row r="13" spans="1:17" ht="15" customHeight="1" x14ac:dyDescent="0.2">
      <c r="A13" s="22" t="s">
        <v>9</v>
      </c>
      <c r="B13" s="14">
        <v>33815313</v>
      </c>
      <c r="C13" s="18">
        <v>517361.19</v>
      </c>
      <c r="D13" s="14">
        <f>+B13+C13</f>
        <v>34332674.189999998</v>
      </c>
      <c r="E13" s="17">
        <v>2955515.93</v>
      </c>
      <c r="F13" s="14">
        <f>137976.69+705194.09</f>
        <v>843170.78</v>
      </c>
      <c r="G13" s="14">
        <f>SUM(E13:F13)</f>
        <v>3798686.71</v>
      </c>
      <c r="H13" s="14">
        <v>0</v>
      </c>
      <c r="I13" s="14"/>
      <c r="J13" s="14">
        <f>+H13+I13</f>
        <v>0</v>
      </c>
      <c r="K13" s="14">
        <v>3647214.69</v>
      </c>
      <c r="L13" s="14">
        <v>315881.18</v>
      </c>
      <c r="M13" s="14">
        <f>K13+L13</f>
        <v>3963095.87</v>
      </c>
      <c r="N13" s="14">
        <f>CONVENIOS!AH13</f>
        <v>5090791.2</v>
      </c>
      <c r="O13" s="23">
        <f>D13+G13+J13+M13+N13</f>
        <v>47185247.969999999</v>
      </c>
      <c r="P13" s="1">
        <v>47185247.969999999</v>
      </c>
      <c r="Q13" s="5">
        <f>O13-P13</f>
        <v>0</v>
      </c>
    </row>
    <row r="14" spans="1:17" ht="15" customHeight="1" x14ac:dyDescent="0.2">
      <c r="A14" s="24"/>
      <c r="B14" s="6"/>
      <c r="C14" s="11"/>
      <c r="D14" s="4"/>
      <c r="E14" s="38"/>
      <c r="F14" s="6"/>
      <c r="G14" s="6"/>
      <c r="H14" s="6"/>
      <c r="I14" s="6"/>
      <c r="J14" s="6"/>
      <c r="K14" s="6"/>
      <c r="L14" s="6"/>
      <c r="M14" s="6"/>
      <c r="N14" s="6"/>
      <c r="O14" s="21"/>
    </row>
    <row r="15" spans="1:17" ht="15" customHeight="1" x14ac:dyDescent="0.2">
      <c r="A15" s="43" t="s">
        <v>12</v>
      </c>
      <c r="B15" s="16">
        <f t="shared" ref="B15:M15" si="0">+B7+B11-B13+B9</f>
        <v>14450791.700000003</v>
      </c>
      <c r="C15" s="16">
        <f t="shared" si="0"/>
        <v>4304862.2799999993</v>
      </c>
      <c r="D15" s="16">
        <f t="shared" si="0"/>
        <v>18755653.980000004</v>
      </c>
      <c r="E15" s="16">
        <f t="shared" si="0"/>
        <v>2465490.81</v>
      </c>
      <c r="F15" s="16">
        <f>+F7+F11-F13+F9</f>
        <v>1041851.94</v>
      </c>
      <c r="G15" s="16">
        <f>+G7+G11-G13+G9</f>
        <v>3507342.75</v>
      </c>
      <c r="H15" s="16">
        <f t="shared" si="0"/>
        <v>26139679.84</v>
      </c>
      <c r="I15" s="16">
        <f t="shared" si="0"/>
        <v>0</v>
      </c>
      <c r="J15" s="16">
        <f t="shared" si="0"/>
        <v>26139679.84</v>
      </c>
      <c r="K15" s="16">
        <f t="shared" si="0"/>
        <v>14815430.480000002</v>
      </c>
      <c r="L15" s="16">
        <f t="shared" ref="L15" si="1">+L7+L11-L13+L9</f>
        <v>0</v>
      </c>
      <c r="M15" s="16">
        <f t="shared" si="0"/>
        <v>14815430.48</v>
      </c>
      <c r="N15" s="16">
        <f>+N7+N11-N13+N9</f>
        <v>1752277.92</v>
      </c>
      <c r="O15" s="45">
        <f>+O7+O11-O13+O9</f>
        <v>64970384.969999999</v>
      </c>
      <c r="P15" s="1">
        <f>+P7+P11-P13+P9</f>
        <v>64970384.969999999</v>
      </c>
      <c r="Q15" s="5">
        <f>O15-P15</f>
        <v>0</v>
      </c>
    </row>
    <row r="16" spans="1:17" ht="15" customHeight="1" x14ac:dyDescent="0.2">
      <c r="A16" s="20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1"/>
    </row>
    <row r="17" spans="1:17" s="7" customFormat="1" ht="25.5" x14ac:dyDescent="0.2">
      <c r="A17" s="25" t="s">
        <v>110</v>
      </c>
      <c r="B17" s="15">
        <f>SUM(B37)</f>
        <v>15930685.689999999</v>
      </c>
      <c r="C17" s="15">
        <f>SUM(C37)</f>
        <v>4546196.3599999994</v>
      </c>
      <c r="D17" s="15">
        <f>+B17+C17</f>
        <v>20476882.049999997</v>
      </c>
      <c r="E17" s="15">
        <f t="shared" ref="E17:K17" si="2">SUM(E37)</f>
        <v>2714391.4099999997</v>
      </c>
      <c r="F17" s="15">
        <f t="shared" si="2"/>
        <v>1309375.4800000002</v>
      </c>
      <c r="G17" s="15">
        <f t="shared" si="2"/>
        <v>4023766.89</v>
      </c>
      <c r="H17" s="15">
        <f t="shared" si="2"/>
        <v>26139687.829999998</v>
      </c>
      <c r="I17" s="15">
        <f t="shared" si="2"/>
        <v>13368.01</v>
      </c>
      <c r="J17" s="15">
        <f t="shared" si="2"/>
        <v>26153055.84</v>
      </c>
      <c r="K17" s="15">
        <f t="shared" si="2"/>
        <v>15553596.130000001</v>
      </c>
      <c r="L17" s="15">
        <f t="shared" ref="L17" si="3">SUM(L37)</f>
        <v>32.92</v>
      </c>
      <c r="M17" s="15">
        <f>K17+L17</f>
        <v>15553629.050000001</v>
      </c>
      <c r="N17" s="15">
        <f>CONVENIOS!AH17</f>
        <v>1772800.56</v>
      </c>
      <c r="O17" s="23">
        <f>D17+G17+J17+M17+N17</f>
        <v>67980134.390000001</v>
      </c>
      <c r="P17" s="7">
        <f>P37</f>
        <v>68771741.890000015</v>
      </c>
      <c r="Q17" s="5">
        <f>O17-P17</f>
        <v>-791607.5000000149</v>
      </c>
    </row>
    <row r="18" spans="1:17" x14ac:dyDescent="0.2">
      <c r="A18" s="2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7"/>
    </row>
    <row r="19" spans="1:17" x14ac:dyDescent="0.2">
      <c r="A19" s="44" t="s">
        <v>14</v>
      </c>
      <c r="B19" s="14">
        <f t="shared" ref="B19:K19" si="4">SUM(B53)</f>
        <v>1479893.9900000002</v>
      </c>
      <c r="C19" s="14">
        <f t="shared" si="4"/>
        <v>241334.08000000002</v>
      </c>
      <c r="D19" s="14">
        <f>+B19+C19</f>
        <v>1721228.0700000003</v>
      </c>
      <c r="E19" s="14">
        <f t="shared" si="4"/>
        <v>248900.59999999998</v>
      </c>
      <c r="F19" s="14">
        <f t="shared" si="4"/>
        <v>267523.53999999998</v>
      </c>
      <c r="G19" s="14">
        <f t="shared" si="4"/>
        <v>516424.14</v>
      </c>
      <c r="H19" s="14">
        <f t="shared" si="4"/>
        <v>7.99</v>
      </c>
      <c r="I19" s="14">
        <f t="shared" si="4"/>
        <v>13368.01</v>
      </c>
      <c r="J19" s="14">
        <f t="shared" si="4"/>
        <v>13376</v>
      </c>
      <c r="K19" s="14">
        <f t="shared" si="4"/>
        <v>738165.65</v>
      </c>
      <c r="L19" s="14">
        <f t="shared" ref="L19" si="5">SUM(L53)</f>
        <v>32.92</v>
      </c>
      <c r="M19" s="14">
        <f>K19+L19</f>
        <v>738198.57000000007</v>
      </c>
      <c r="N19" s="14">
        <f>CONVENIOS!AH19</f>
        <v>20522.640000000003</v>
      </c>
      <c r="O19" s="23">
        <f>D19+G19+J19+M19+N19</f>
        <v>3009749.4200000004</v>
      </c>
      <c r="P19" s="1">
        <f>P53</f>
        <v>3801356.9200000004</v>
      </c>
      <c r="Q19" s="5">
        <f>O19-P19</f>
        <v>-791607.5</v>
      </c>
    </row>
    <row r="20" spans="1:17" x14ac:dyDescent="0.2">
      <c r="A20" s="2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7"/>
    </row>
    <row r="21" spans="1:17" x14ac:dyDescent="0.2">
      <c r="A21" s="29" t="s">
        <v>111</v>
      </c>
      <c r="B21" s="16">
        <f>+B17-B19</f>
        <v>14450791.699999999</v>
      </c>
      <c r="C21" s="16">
        <f>+C17-C19</f>
        <v>4304862.2799999993</v>
      </c>
      <c r="D21" s="16">
        <f>+B21+C21</f>
        <v>18755653.979999997</v>
      </c>
      <c r="E21" s="16">
        <f t="shared" ref="E21:M21" si="6">+E17-E19</f>
        <v>2465490.8099999996</v>
      </c>
      <c r="F21" s="16">
        <f t="shared" si="6"/>
        <v>1041851.9400000002</v>
      </c>
      <c r="G21" s="16">
        <f t="shared" si="6"/>
        <v>3507342.75</v>
      </c>
      <c r="H21" s="16">
        <f t="shared" si="6"/>
        <v>26139679.84</v>
      </c>
      <c r="I21" s="16">
        <f t="shared" si="6"/>
        <v>0</v>
      </c>
      <c r="J21" s="16">
        <f t="shared" si="6"/>
        <v>26139679.84</v>
      </c>
      <c r="K21" s="16">
        <f t="shared" si="6"/>
        <v>14815430.48</v>
      </c>
      <c r="L21" s="16">
        <f t="shared" ref="L21" si="7">+L17-L19</f>
        <v>0</v>
      </c>
      <c r="M21" s="16">
        <f t="shared" si="6"/>
        <v>14815430.48</v>
      </c>
      <c r="N21" s="16">
        <f>+N17-N19</f>
        <v>1752277.9200000002</v>
      </c>
      <c r="O21" s="30">
        <f>O17-O19</f>
        <v>64970384.969999999</v>
      </c>
      <c r="P21" s="1">
        <f>P17-P19</f>
        <v>64970384.970000014</v>
      </c>
      <c r="Q21" s="5">
        <f>O21-P21</f>
        <v>0</v>
      </c>
    </row>
    <row r="22" spans="1:17" x14ac:dyDescent="0.2">
      <c r="A22" s="2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1"/>
    </row>
    <row r="23" spans="1:17" ht="15.75" thickBot="1" x14ac:dyDescent="0.25">
      <c r="A23" s="32" t="s">
        <v>15</v>
      </c>
      <c r="B23" s="80">
        <f>B21-B15</f>
        <v>0</v>
      </c>
      <c r="C23" s="80">
        <f>C21-C15</f>
        <v>0</v>
      </c>
      <c r="D23" s="80">
        <f>D21-D15</f>
        <v>0</v>
      </c>
      <c r="E23" s="80">
        <f>E21-E15</f>
        <v>0</v>
      </c>
      <c r="F23" s="80">
        <f t="shared" ref="F23:M23" si="8">F21-F15</f>
        <v>0</v>
      </c>
      <c r="G23" s="80">
        <f t="shared" si="8"/>
        <v>0</v>
      </c>
      <c r="H23" s="80">
        <f t="shared" si="8"/>
        <v>0</v>
      </c>
      <c r="I23" s="81">
        <f t="shared" si="8"/>
        <v>0</v>
      </c>
      <c r="J23" s="80">
        <f>J21-J15</f>
        <v>0</v>
      </c>
      <c r="K23" s="80">
        <f t="shared" si="8"/>
        <v>0</v>
      </c>
      <c r="L23" s="80">
        <f>L21-L15</f>
        <v>0</v>
      </c>
      <c r="M23" s="80">
        <f t="shared" si="8"/>
        <v>0</v>
      </c>
      <c r="N23" s="80">
        <f>N21-N15</f>
        <v>0</v>
      </c>
      <c r="O23" s="80">
        <f>O21-O15</f>
        <v>0</v>
      </c>
      <c r="P23" s="1">
        <f>P21-P15</f>
        <v>0</v>
      </c>
      <c r="Q23" s="5">
        <f>O23-P23</f>
        <v>0</v>
      </c>
    </row>
    <row r="24" spans="1:17" ht="12.75" customHeight="1" thickTop="1" thickBo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7" s="7" customFormat="1" ht="18.75" customHeight="1" thickTop="1" x14ac:dyDescent="0.25">
      <c r="A25" s="140" t="s">
        <v>108</v>
      </c>
      <c r="B25" s="130" t="s">
        <v>1</v>
      </c>
      <c r="C25" s="131"/>
      <c r="D25" s="132"/>
      <c r="E25" s="130" t="s">
        <v>2</v>
      </c>
      <c r="F25" s="131"/>
      <c r="G25" s="132"/>
      <c r="H25" s="130" t="s">
        <v>3</v>
      </c>
      <c r="I25" s="131"/>
      <c r="J25" s="132"/>
      <c r="K25" s="109" t="s">
        <v>4</v>
      </c>
      <c r="L25" s="123"/>
      <c r="M25" s="111"/>
      <c r="N25" s="133" t="s">
        <v>5</v>
      </c>
      <c r="O25" s="135" t="s">
        <v>6</v>
      </c>
    </row>
    <row r="26" spans="1:17" ht="45" customHeight="1" x14ac:dyDescent="0.25">
      <c r="A26" s="141"/>
      <c r="B26" s="37" t="s">
        <v>101</v>
      </c>
      <c r="C26" s="37" t="s">
        <v>51</v>
      </c>
      <c r="D26" s="39" t="s">
        <v>7</v>
      </c>
      <c r="E26" s="37" t="s">
        <v>102</v>
      </c>
      <c r="F26" s="2" t="s">
        <v>50</v>
      </c>
      <c r="G26" s="3" t="s">
        <v>7</v>
      </c>
      <c r="H26" s="37" t="s">
        <v>103</v>
      </c>
      <c r="I26" s="2" t="s">
        <v>49</v>
      </c>
      <c r="J26" s="3" t="s">
        <v>7</v>
      </c>
      <c r="K26" s="37" t="s">
        <v>104</v>
      </c>
      <c r="L26" s="124"/>
      <c r="M26" s="3" t="s">
        <v>7</v>
      </c>
      <c r="N26" s="138"/>
      <c r="O26" s="139"/>
    </row>
    <row r="27" spans="1:17" s="7" customFormat="1" ht="24" customHeight="1" x14ac:dyDescent="0.25">
      <c r="A27" s="61" t="s">
        <v>19</v>
      </c>
      <c r="B27" s="56"/>
      <c r="C27" s="56"/>
      <c r="D27" s="56">
        <f t="shared" ref="D27:D36" si="9">+B27+C27</f>
        <v>0</v>
      </c>
      <c r="E27" s="56">
        <f>498464.09-19883.44</f>
        <v>478580.65</v>
      </c>
      <c r="F27" s="56">
        <v>19883.439999999999</v>
      </c>
      <c r="G27" s="49">
        <f>E27+F27</f>
        <v>498464.09</v>
      </c>
      <c r="H27" s="93"/>
      <c r="I27" s="93"/>
      <c r="J27" s="93">
        <f>+H27+I27</f>
        <v>0</v>
      </c>
      <c r="K27" s="56"/>
      <c r="L27" s="56"/>
      <c r="M27" s="56">
        <f t="shared" ref="M27:M36" si="10">K27+L27</f>
        <v>0</v>
      </c>
      <c r="N27" s="56">
        <f>CONVENIOS!AH27</f>
        <v>0</v>
      </c>
      <c r="O27" s="57">
        <f t="shared" ref="O27:O36" si="11">D27+G27+J27+M27+N27</f>
        <v>498464.09</v>
      </c>
      <c r="P27" s="52">
        <v>498464.09</v>
      </c>
      <c r="Q27" s="7">
        <f>O27-P27</f>
        <v>0</v>
      </c>
    </row>
    <row r="28" spans="1:17" s="7" customFormat="1" ht="24" customHeight="1" x14ac:dyDescent="0.25">
      <c r="A28" s="51" t="s">
        <v>20</v>
      </c>
      <c r="B28" s="49">
        <v>15127476.359999999</v>
      </c>
      <c r="C28" s="49">
        <f>4455283.17+69692.01</f>
        <v>4524975.18</v>
      </c>
      <c r="D28" s="49">
        <f t="shared" si="9"/>
        <v>19652451.539999999</v>
      </c>
      <c r="E28" s="49">
        <v>2202187.2599999998</v>
      </c>
      <c r="F28" s="49">
        <f>3480497.18-E28</f>
        <v>1278309.9200000004</v>
      </c>
      <c r="G28" s="49">
        <f>E28+F28</f>
        <v>3480497.18</v>
      </c>
      <c r="H28" s="49">
        <v>7841942.8300000001</v>
      </c>
      <c r="I28" s="49">
        <v>13367.27</v>
      </c>
      <c r="J28" s="49">
        <f>+H28+I28</f>
        <v>7855310.0999999996</v>
      </c>
      <c r="K28" s="49">
        <f>1706652.05-32.92</f>
        <v>1706619.1300000001</v>
      </c>
      <c r="L28" s="49">
        <v>32.92</v>
      </c>
      <c r="M28" s="49">
        <f t="shared" si="10"/>
        <v>1706652.05</v>
      </c>
      <c r="N28" s="49">
        <f>CONVENIOS!AH28</f>
        <v>1764946.1500000001</v>
      </c>
      <c r="O28" s="23">
        <f>D28+G28+J28+M28+N28</f>
        <v>34459857.020000003</v>
      </c>
      <c r="P28" s="52">
        <v>34459857.020000003</v>
      </c>
      <c r="Q28" s="7">
        <f t="shared" ref="Q28:Q37" si="12">O28-P28</f>
        <v>0</v>
      </c>
    </row>
    <row r="29" spans="1:17" s="7" customFormat="1" ht="24" customHeight="1" x14ac:dyDescent="0.25">
      <c r="A29" s="62" t="s">
        <v>39</v>
      </c>
      <c r="B29" s="63">
        <v>0</v>
      </c>
      <c r="C29" s="63">
        <v>0</v>
      </c>
      <c r="D29" s="63">
        <f t="shared" si="9"/>
        <v>0</v>
      </c>
      <c r="E29" s="63"/>
      <c r="F29" s="63"/>
      <c r="G29" s="63">
        <f>+E29+F29</f>
        <v>0</v>
      </c>
      <c r="H29" s="94"/>
      <c r="I29" s="94"/>
      <c r="J29" s="94">
        <f>+H29+I29</f>
        <v>0</v>
      </c>
      <c r="K29" s="63"/>
      <c r="L29" s="63"/>
      <c r="M29" s="63">
        <f t="shared" si="10"/>
        <v>0</v>
      </c>
      <c r="N29" s="63">
        <f>CONVENIOS!AH29</f>
        <v>0</v>
      </c>
      <c r="O29" s="28">
        <f t="shared" si="11"/>
        <v>0</v>
      </c>
      <c r="P29" s="52">
        <v>0</v>
      </c>
      <c r="Q29" s="7">
        <f t="shared" si="12"/>
        <v>0</v>
      </c>
    </row>
    <row r="30" spans="1:17" s="7" customFormat="1" ht="24" customHeight="1" x14ac:dyDescent="0.25">
      <c r="A30" s="62" t="s">
        <v>73</v>
      </c>
      <c r="B30" s="63"/>
      <c r="C30" s="63">
        <v>11831</v>
      </c>
      <c r="D30" s="49">
        <f t="shared" si="9"/>
        <v>11831</v>
      </c>
      <c r="E30" s="63"/>
      <c r="F30" s="63"/>
      <c r="G30" s="63"/>
      <c r="H30" s="94"/>
      <c r="I30" s="94"/>
      <c r="J30" s="94"/>
      <c r="K30" s="63"/>
      <c r="L30" s="63"/>
      <c r="M30" s="63">
        <f t="shared" si="10"/>
        <v>0</v>
      </c>
      <c r="N30" s="63"/>
      <c r="O30" s="23">
        <f t="shared" si="11"/>
        <v>11831</v>
      </c>
      <c r="P30" s="52">
        <v>11831</v>
      </c>
      <c r="Q30" s="7">
        <f t="shared" si="12"/>
        <v>0</v>
      </c>
    </row>
    <row r="31" spans="1:17" s="7" customFormat="1" ht="24" customHeight="1" x14ac:dyDescent="0.25">
      <c r="A31" s="51" t="s">
        <v>44</v>
      </c>
      <c r="B31" s="49">
        <v>527349.39</v>
      </c>
      <c r="C31" s="49">
        <v>9390.18</v>
      </c>
      <c r="D31" s="49">
        <f t="shared" si="9"/>
        <v>536739.57000000007</v>
      </c>
      <c r="E31" s="49">
        <v>1430.63</v>
      </c>
      <c r="F31" s="49">
        <f>3183.51+2001.93</f>
        <v>5185.4400000000005</v>
      </c>
      <c r="G31" s="49">
        <f>+E31+F31</f>
        <v>6616.0700000000006</v>
      </c>
      <c r="H31" s="49">
        <v>18297745</v>
      </c>
      <c r="I31" s="49"/>
      <c r="J31" s="49">
        <f>+H31+I31</f>
        <v>18297745</v>
      </c>
      <c r="K31" s="49">
        <v>13846977</v>
      </c>
      <c r="L31" s="49"/>
      <c r="M31" s="49">
        <f t="shared" si="10"/>
        <v>13846977</v>
      </c>
      <c r="N31" s="49">
        <f>CONVENIOS!AH31</f>
        <v>7854.41</v>
      </c>
      <c r="O31" s="23">
        <f t="shared" si="11"/>
        <v>32695932.050000001</v>
      </c>
      <c r="P31" s="52">
        <v>32695932.050000001</v>
      </c>
      <c r="Q31" s="7">
        <f t="shared" si="12"/>
        <v>0</v>
      </c>
    </row>
    <row r="32" spans="1:17" s="7" customFormat="1" ht="24" customHeight="1" x14ac:dyDescent="0.25">
      <c r="A32" s="64" t="s">
        <v>13</v>
      </c>
      <c r="B32" s="63">
        <f>19049+0.49</f>
        <v>19049.490000000002</v>
      </c>
      <c r="C32" s="63">
        <v>0</v>
      </c>
      <c r="D32" s="63">
        <f t="shared" si="9"/>
        <v>19049.490000000002</v>
      </c>
      <c r="E32" s="63">
        <v>6806</v>
      </c>
      <c r="F32" s="63">
        <f>2892.5+3072.16+32</f>
        <v>5996.66</v>
      </c>
      <c r="G32" s="63">
        <f>E32+F32</f>
        <v>12802.66</v>
      </c>
      <c r="H32" s="63">
        <v>0</v>
      </c>
      <c r="I32" s="63"/>
      <c r="J32" s="63">
        <f>+H32+I32</f>
        <v>0</v>
      </c>
      <c r="K32" s="63">
        <v>0</v>
      </c>
      <c r="L32" s="63"/>
      <c r="M32" s="63">
        <f t="shared" si="10"/>
        <v>0</v>
      </c>
      <c r="N32" s="63">
        <f>CONVENIOS!AH32</f>
        <v>0</v>
      </c>
      <c r="O32" s="28">
        <f t="shared" si="11"/>
        <v>31852.15</v>
      </c>
      <c r="P32" s="52">
        <v>31852.15</v>
      </c>
      <c r="Q32" s="7">
        <f t="shared" si="12"/>
        <v>0</v>
      </c>
    </row>
    <row r="33" spans="1:17" s="7" customFormat="1" ht="24" customHeight="1" x14ac:dyDescent="0.25">
      <c r="A33" s="53" t="s">
        <v>88</v>
      </c>
      <c r="B33" s="49">
        <v>36262</v>
      </c>
      <c r="C33" s="49"/>
      <c r="D33" s="49">
        <f t="shared" si="9"/>
        <v>36262</v>
      </c>
      <c r="E33" s="49">
        <v>0</v>
      </c>
      <c r="F33" s="49"/>
      <c r="G33" s="49">
        <f>E33+F33</f>
        <v>0</v>
      </c>
      <c r="H33" s="49"/>
      <c r="I33" s="49"/>
      <c r="J33" s="49">
        <f>I33+H33</f>
        <v>0</v>
      </c>
      <c r="K33" s="49"/>
      <c r="L33" s="49"/>
      <c r="M33" s="49">
        <f t="shared" si="10"/>
        <v>0</v>
      </c>
      <c r="N33" s="49">
        <f>CONVENIOS!AH33</f>
        <v>0</v>
      </c>
      <c r="O33" s="23">
        <f t="shared" si="11"/>
        <v>36262</v>
      </c>
      <c r="P33" s="52">
        <v>36262</v>
      </c>
      <c r="Q33" s="7">
        <f t="shared" si="12"/>
        <v>0</v>
      </c>
    </row>
    <row r="34" spans="1:17" s="7" customFormat="1" ht="24" customHeight="1" x14ac:dyDescent="0.25">
      <c r="A34" s="65" t="s">
        <v>22</v>
      </c>
      <c r="B34" s="63">
        <v>0</v>
      </c>
      <c r="C34" s="63"/>
      <c r="D34" s="63">
        <f t="shared" si="9"/>
        <v>0</v>
      </c>
      <c r="E34" s="63"/>
      <c r="F34" s="63"/>
      <c r="G34" s="63">
        <f>+E34+F34</f>
        <v>0</v>
      </c>
      <c r="H34" s="63">
        <v>0</v>
      </c>
      <c r="I34" s="63"/>
      <c r="J34" s="63">
        <f>+H34+I34</f>
        <v>0</v>
      </c>
      <c r="K34" s="63"/>
      <c r="L34" s="63"/>
      <c r="M34" s="63">
        <f t="shared" si="10"/>
        <v>0</v>
      </c>
      <c r="N34" s="63">
        <f>CONVENIOS!AH34</f>
        <v>0</v>
      </c>
      <c r="O34" s="28">
        <f t="shared" si="11"/>
        <v>0</v>
      </c>
      <c r="P34" s="52">
        <v>0</v>
      </c>
      <c r="Q34" s="7">
        <f t="shared" si="12"/>
        <v>0</v>
      </c>
    </row>
    <row r="35" spans="1:17" s="7" customFormat="1" ht="24" customHeight="1" x14ac:dyDescent="0.25">
      <c r="A35" s="53" t="s">
        <v>16</v>
      </c>
      <c r="B35" s="49"/>
      <c r="C35" s="49"/>
      <c r="D35" s="49">
        <f t="shared" si="9"/>
        <v>0</v>
      </c>
      <c r="E35" s="49"/>
      <c r="F35" s="49"/>
      <c r="G35" s="49">
        <f>+E35+F35</f>
        <v>0</v>
      </c>
      <c r="H35" s="49">
        <v>0</v>
      </c>
      <c r="I35" s="49"/>
      <c r="J35" s="49">
        <f>+H35+I35</f>
        <v>0</v>
      </c>
      <c r="K35" s="49"/>
      <c r="L35" s="49"/>
      <c r="M35" s="49">
        <f t="shared" si="10"/>
        <v>0</v>
      </c>
      <c r="N35" s="49">
        <f>CONVENIOS!AH35</f>
        <v>0</v>
      </c>
      <c r="O35" s="23">
        <f t="shared" si="11"/>
        <v>0</v>
      </c>
      <c r="P35" s="52">
        <v>0</v>
      </c>
      <c r="Q35" s="7">
        <f t="shared" si="12"/>
        <v>0</v>
      </c>
    </row>
    <row r="36" spans="1:17" s="7" customFormat="1" ht="24" customHeight="1" x14ac:dyDescent="0.25">
      <c r="A36" s="64" t="s">
        <v>37</v>
      </c>
      <c r="B36" s="63">
        <f>2892.5+217655.95</f>
        <v>220548.45</v>
      </c>
      <c r="C36" s="63">
        <v>0</v>
      </c>
      <c r="D36" s="63">
        <f t="shared" si="9"/>
        <v>220548.45</v>
      </c>
      <c r="E36" s="63">
        <f>21.61+6019.89+19345.37</f>
        <v>25386.87</v>
      </c>
      <c r="F36" s="63">
        <f>0.02</f>
        <v>0.02</v>
      </c>
      <c r="G36" s="63">
        <f>+E36+F36</f>
        <v>25386.89</v>
      </c>
      <c r="H36" s="63">
        <v>0</v>
      </c>
      <c r="I36" s="63">
        <v>0.74</v>
      </c>
      <c r="J36" s="63">
        <f>+H36+I36</f>
        <v>0.74</v>
      </c>
      <c r="K36" s="63">
        <v>0</v>
      </c>
      <c r="L36" s="63"/>
      <c r="M36" s="63">
        <f t="shared" si="10"/>
        <v>0</v>
      </c>
      <c r="N36" s="63">
        <f>CONVENIOS!AH36</f>
        <v>0</v>
      </c>
      <c r="O36" s="28">
        <f t="shared" si="11"/>
        <v>245936.08000000002</v>
      </c>
      <c r="P36" s="52">
        <v>1037543.58</v>
      </c>
      <c r="Q36" s="7">
        <f t="shared" si="12"/>
        <v>-791607.5</v>
      </c>
    </row>
    <row r="37" spans="1:17" ht="17.25" customHeight="1" thickBot="1" x14ac:dyDescent="0.25">
      <c r="A37" s="33" t="s">
        <v>10</v>
      </c>
      <c r="B37" s="34">
        <f>SUM(B27:B36)</f>
        <v>15930685.689999999</v>
      </c>
      <c r="C37" s="34">
        <f t="shared" ref="C37:M37" si="13">SUM(C27:C36)</f>
        <v>4546196.3599999994</v>
      </c>
      <c r="D37" s="34">
        <f t="shared" si="13"/>
        <v>20476882.049999997</v>
      </c>
      <c r="E37" s="34">
        <f t="shared" si="13"/>
        <v>2714391.4099999997</v>
      </c>
      <c r="F37" s="34">
        <f t="shared" si="13"/>
        <v>1309375.4800000002</v>
      </c>
      <c r="G37" s="34">
        <f t="shared" si="13"/>
        <v>4023766.89</v>
      </c>
      <c r="H37" s="95">
        <f t="shared" si="13"/>
        <v>26139687.829999998</v>
      </c>
      <c r="I37" s="95">
        <f t="shared" si="13"/>
        <v>13368.01</v>
      </c>
      <c r="J37" s="95">
        <f t="shared" si="13"/>
        <v>26153055.84</v>
      </c>
      <c r="K37" s="34">
        <f t="shared" si="13"/>
        <v>15553596.130000001</v>
      </c>
      <c r="L37" s="34">
        <f t="shared" si="13"/>
        <v>32.92</v>
      </c>
      <c r="M37" s="34">
        <f t="shared" si="13"/>
        <v>15553629.050000001</v>
      </c>
      <c r="N37" s="34">
        <f>SUM(N27:N36)</f>
        <v>1772800.56</v>
      </c>
      <c r="O37" s="66">
        <f>SUM(O27:O36)</f>
        <v>67980134.390000015</v>
      </c>
      <c r="P37" s="1">
        <f>SUM(P27:P36)</f>
        <v>68771741.890000015</v>
      </c>
      <c r="Q37" s="7">
        <f t="shared" si="12"/>
        <v>-791607.5</v>
      </c>
    </row>
    <row r="38" spans="1:17" ht="6" customHeight="1" thickTop="1" thickBo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7" s="7" customFormat="1" ht="16.5" customHeight="1" thickTop="1" x14ac:dyDescent="0.25">
      <c r="A39" s="140" t="s">
        <v>109</v>
      </c>
      <c r="B39" s="130" t="s">
        <v>1</v>
      </c>
      <c r="C39" s="131"/>
      <c r="D39" s="132"/>
      <c r="E39" s="130" t="s">
        <v>2</v>
      </c>
      <c r="F39" s="131"/>
      <c r="G39" s="132"/>
      <c r="H39" s="130" t="s">
        <v>3</v>
      </c>
      <c r="I39" s="131"/>
      <c r="J39" s="132"/>
      <c r="K39" s="109" t="s">
        <v>4</v>
      </c>
      <c r="L39" s="123"/>
      <c r="M39" s="110"/>
      <c r="N39" s="133" t="s">
        <v>5</v>
      </c>
      <c r="O39" s="135" t="s">
        <v>6</v>
      </c>
    </row>
    <row r="40" spans="1:17" ht="45.75" customHeight="1" x14ac:dyDescent="0.25">
      <c r="A40" s="141"/>
      <c r="B40" s="37" t="s">
        <v>101</v>
      </c>
      <c r="C40" s="37" t="s">
        <v>51</v>
      </c>
      <c r="D40" s="39" t="s">
        <v>7</v>
      </c>
      <c r="E40" s="37" t="s">
        <v>102</v>
      </c>
      <c r="F40" s="2" t="s">
        <v>50</v>
      </c>
      <c r="G40" s="3" t="s">
        <v>7</v>
      </c>
      <c r="H40" s="37" t="s">
        <v>103</v>
      </c>
      <c r="I40" s="2" t="s">
        <v>49</v>
      </c>
      <c r="J40" s="3" t="s">
        <v>7</v>
      </c>
      <c r="K40" s="37" t="s">
        <v>104</v>
      </c>
      <c r="L40" s="124"/>
      <c r="M40" s="3" t="s">
        <v>7</v>
      </c>
      <c r="N40" s="138"/>
      <c r="O40" s="139"/>
    </row>
    <row r="41" spans="1:17" s="7" customFormat="1" ht="24" customHeight="1" x14ac:dyDescent="0.25">
      <c r="A41" s="73" t="s">
        <v>23</v>
      </c>
      <c r="B41" s="56">
        <v>190826.28</v>
      </c>
      <c r="C41" s="56"/>
      <c r="D41" s="56">
        <f t="shared" ref="D41:D51" si="14">+B41+C41</f>
        <v>190826.28</v>
      </c>
      <c r="E41" s="56">
        <v>0</v>
      </c>
      <c r="F41" s="56"/>
      <c r="G41" s="56">
        <f t="shared" ref="G41:G51" si="15">E41+F41</f>
        <v>0</v>
      </c>
      <c r="H41" s="56">
        <v>0</v>
      </c>
      <c r="I41" s="56"/>
      <c r="J41" s="56">
        <f t="shared" ref="J41:J48" si="16">+H41+I41</f>
        <v>0</v>
      </c>
      <c r="K41" s="56">
        <v>61541.62</v>
      </c>
      <c r="L41" s="56"/>
      <c r="M41" s="56">
        <f t="shared" ref="M41:M52" si="17">K41+L41</f>
        <v>61541.62</v>
      </c>
      <c r="N41" s="56">
        <f>CONVENIOS!AH41</f>
        <v>5710.41</v>
      </c>
      <c r="O41" s="57">
        <f t="shared" ref="O41:O49" si="18">D41+G41+J41+M41+N41</f>
        <v>258078.31</v>
      </c>
      <c r="P41" s="52">
        <v>258078.31</v>
      </c>
      <c r="Q41" s="7">
        <f t="shared" ref="Q41:Q53" si="19">O41-P41</f>
        <v>0</v>
      </c>
    </row>
    <row r="42" spans="1:17" s="7" customFormat="1" ht="24" customHeight="1" x14ac:dyDescent="0.25">
      <c r="A42" s="53" t="s">
        <v>24</v>
      </c>
      <c r="B42" s="49">
        <v>68057.34</v>
      </c>
      <c r="C42" s="49">
        <v>1071</v>
      </c>
      <c r="D42" s="49">
        <f t="shared" si="14"/>
        <v>69128.34</v>
      </c>
      <c r="E42" s="49">
        <v>115888.59</v>
      </c>
      <c r="F42" s="49">
        <v>0</v>
      </c>
      <c r="G42" s="49">
        <f t="shared" si="15"/>
        <v>115888.59</v>
      </c>
      <c r="H42" s="49">
        <v>0</v>
      </c>
      <c r="I42" s="49"/>
      <c r="J42" s="49">
        <f t="shared" si="16"/>
        <v>0</v>
      </c>
      <c r="K42" s="49">
        <v>7074.04</v>
      </c>
      <c r="L42" s="49"/>
      <c r="M42" s="49">
        <f t="shared" si="17"/>
        <v>7074.04</v>
      </c>
      <c r="N42" s="49">
        <f>CONVENIOS!AH42</f>
        <v>0</v>
      </c>
      <c r="O42" s="59">
        <f t="shared" si="18"/>
        <v>192090.97</v>
      </c>
      <c r="P42" s="7">
        <v>192090.97</v>
      </c>
      <c r="Q42" s="7">
        <f t="shared" si="19"/>
        <v>0</v>
      </c>
    </row>
    <row r="43" spans="1:17" s="7" customFormat="1" ht="24" customHeight="1" x14ac:dyDescent="0.25">
      <c r="A43" s="53" t="s">
        <v>59</v>
      </c>
      <c r="B43" s="49">
        <v>0</v>
      </c>
      <c r="C43" s="49"/>
      <c r="D43" s="49">
        <f t="shared" si="14"/>
        <v>0</v>
      </c>
      <c r="E43" s="49"/>
      <c r="F43" s="49"/>
      <c r="G43" s="49"/>
      <c r="H43" s="49">
        <v>0</v>
      </c>
      <c r="I43" s="49"/>
      <c r="J43" s="49">
        <f t="shared" si="16"/>
        <v>0</v>
      </c>
      <c r="K43" s="49"/>
      <c r="L43" s="49"/>
      <c r="M43" s="49">
        <f t="shared" si="17"/>
        <v>0</v>
      </c>
      <c r="N43" s="49"/>
      <c r="O43" s="59">
        <f t="shared" si="18"/>
        <v>0</v>
      </c>
      <c r="P43" s="7">
        <v>0</v>
      </c>
      <c r="Q43" s="7">
        <f t="shared" si="19"/>
        <v>0</v>
      </c>
    </row>
    <row r="44" spans="1:17" s="7" customFormat="1" ht="24" customHeight="1" x14ac:dyDescent="0.25">
      <c r="A44" s="60" t="s">
        <v>29</v>
      </c>
      <c r="B44" s="49"/>
      <c r="C44" s="49"/>
      <c r="D44" s="49">
        <f t="shared" si="14"/>
        <v>0</v>
      </c>
      <c r="E44" s="49"/>
      <c r="F44" s="49"/>
      <c r="G44" s="49">
        <f t="shared" si="15"/>
        <v>0</v>
      </c>
      <c r="H44" s="49">
        <v>0</v>
      </c>
      <c r="I44" s="49"/>
      <c r="J44" s="49">
        <f t="shared" si="16"/>
        <v>0</v>
      </c>
      <c r="K44" s="49"/>
      <c r="L44" s="49"/>
      <c r="M44" s="49">
        <f t="shared" si="17"/>
        <v>0</v>
      </c>
      <c r="N44" s="49">
        <f>CONVENIOS!AH44</f>
        <v>0</v>
      </c>
      <c r="O44" s="59">
        <f t="shared" si="18"/>
        <v>0</v>
      </c>
      <c r="P44" s="7">
        <v>0</v>
      </c>
      <c r="Q44" s="7">
        <f t="shared" si="19"/>
        <v>0</v>
      </c>
    </row>
    <row r="45" spans="1:17" s="7" customFormat="1" ht="24" customHeight="1" x14ac:dyDescent="0.25">
      <c r="A45" s="64" t="s">
        <v>42</v>
      </c>
      <c r="B45" s="63">
        <v>19202.96</v>
      </c>
      <c r="C45" s="63">
        <v>0</v>
      </c>
      <c r="D45" s="63">
        <f>+B45+C45</f>
        <v>19202.96</v>
      </c>
      <c r="E45" s="63">
        <v>0</v>
      </c>
      <c r="F45" s="63">
        <v>2300</v>
      </c>
      <c r="G45" s="63">
        <f>E45+F45</f>
        <v>2300</v>
      </c>
      <c r="H45" s="63">
        <v>0</v>
      </c>
      <c r="I45" s="63"/>
      <c r="J45" s="49">
        <f>+H45+I45</f>
        <v>0</v>
      </c>
      <c r="K45" s="63"/>
      <c r="L45" s="63"/>
      <c r="M45" s="63">
        <f t="shared" si="17"/>
        <v>0</v>
      </c>
      <c r="N45" s="63">
        <f>CONVENIOS!AH45</f>
        <v>0</v>
      </c>
      <c r="O45" s="77">
        <f>D45+G45+J45+M45+N45</f>
        <v>21502.959999999999</v>
      </c>
      <c r="P45" s="7">
        <v>21502.959999999999</v>
      </c>
      <c r="Q45" s="7">
        <f>O45-P45</f>
        <v>0</v>
      </c>
    </row>
    <row r="46" spans="1:17" s="7" customFormat="1" ht="24" customHeight="1" x14ac:dyDescent="0.25">
      <c r="A46" s="53" t="s">
        <v>17</v>
      </c>
      <c r="B46" s="49">
        <v>1168781.33</v>
      </c>
      <c r="C46" s="49">
        <v>21330.05</v>
      </c>
      <c r="D46" s="49">
        <f t="shared" si="14"/>
        <v>1190111.3800000001</v>
      </c>
      <c r="E46" s="49">
        <v>0</v>
      </c>
      <c r="F46" s="49"/>
      <c r="G46" s="49">
        <f>E46+F46</f>
        <v>0</v>
      </c>
      <c r="H46" s="49">
        <v>0</v>
      </c>
      <c r="I46" s="49">
        <v>0</v>
      </c>
      <c r="J46" s="49">
        <f t="shared" si="16"/>
        <v>0</v>
      </c>
      <c r="K46" s="49">
        <v>169549.99</v>
      </c>
      <c r="L46" s="49"/>
      <c r="M46" s="49">
        <f t="shared" si="17"/>
        <v>169549.99</v>
      </c>
      <c r="N46" s="49">
        <f>CONVENIOS!AH46</f>
        <v>14159.73</v>
      </c>
      <c r="O46" s="59">
        <f t="shared" si="18"/>
        <v>1373821.1</v>
      </c>
      <c r="P46" s="7">
        <v>1373821.1</v>
      </c>
      <c r="Q46" s="7">
        <f t="shared" si="19"/>
        <v>0</v>
      </c>
    </row>
    <row r="47" spans="1:17" s="7" customFormat="1" ht="24" customHeight="1" x14ac:dyDescent="0.25">
      <c r="A47" s="64" t="s">
        <v>41</v>
      </c>
      <c r="B47" s="63">
        <f>9998.3+0.49</f>
        <v>9998.7899999999991</v>
      </c>
      <c r="C47" s="63">
        <v>954.75</v>
      </c>
      <c r="D47" s="63">
        <f>+B47+C47</f>
        <v>10953.539999999999</v>
      </c>
      <c r="E47" s="63"/>
      <c r="F47" s="63"/>
      <c r="G47" s="63">
        <f>E47+F47</f>
        <v>0</v>
      </c>
      <c r="H47" s="63">
        <v>0</v>
      </c>
      <c r="I47" s="63">
        <v>13366.41</v>
      </c>
      <c r="J47" s="63">
        <f>+H47+I47</f>
        <v>13366.41</v>
      </c>
      <c r="K47" s="63">
        <v>500000</v>
      </c>
      <c r="L47" s="63"/>
      <c r="M47" s="63">
        <f t="shared" si="17"/>
        <v>500000</v>
      </c>
      <c r="N47" s="63">
        <f>CONVENIOS!AH47</f>
        <v>0</v>
      </c>
      <c r="O47" s="74">
        <f>D47+G47+J47+M47+N47</f>
        <v>524319.94999999995</v>
      </c>
      <c r="P47" s="7">
        <v>524319.94999999995</v>
      </c>
      <c r="Q47" s="7">
        <f>O47-P47</f>
        <v>0</v>
      </c>
    </row>
    <row r="48" spans="1:17" s="7" customFormat="1" ht="24" customHeight="1" x14ac:dyDescent="0.25">
      <c r="A48" s="64" t="s">
        <v>25</v>
      </c>
      <c r="B48" s="63">
        <v>0</v>
      </c>
      <c r="C48" s="63"/>
      <c r="D48" s="63">
        <f t="shared" si="14"/>
        <v>0</v>
      </c>
      <c r="E48" s="63"/>
      <c r="F48" s="63"/>
      <c r="G48" s="63">
        <f t="shared" si="15"/>
        <v>0</v>
      </c>
      <c r="H48" s="63"/>
      <c r="I48" s="63"/>
      <c r="J48" s="63">
        <f t="shared" si="16"/>
        <v>0</v>
      </c>
      <c r="K48" s="63"/>
      <c r="L48" s="63"/>
      <c r="M48" s="63">
        <f t="shared" si="17"/>
        <v>0</v>
      </c>
      <c r="N48" s="63">
        <f>CONVENIOS!AH48</f>
        <v>0</v>
      </c>
      <c r="O48" s="74">
        <f t="shared" si="18"/>
        <v>0</v>
      </c>
      <c r="Q48" s="7">
        <f t="shared" si="19"/>
        <v>0</v>
      </c>
    </row>
    <row r="49" spans="1:17" s="7" customFormat="1" ht="24" customHeight="1" x14ac:dyDescent="0.25">
      <c r="A49" s="51" t="s">
        <v>18</v>
      </c>
      <c r="B49" s="49">
        <v>23005.68</v>
      </c>
      <c r="C49" s="49">
        <v>322.33</v>
      </c>
      <c r="D49" s="49">
        <f t="shared" si="14"/>
        <v>23328.010000000002</v>
      </c>
      <c r="E49" s="49">
        <v>130119.51</v>
      </c>
      <c r="F49" s="49">
        <f>3132.25+236725.1+0.93</f>
        <v>239858.28</v>
      </c>
      <c r="G49" s="49">
        <f t="shared" si="15"/>
        <v>369977.79</v>
      </c>
      <c r="H49" s="49">
        <f>9.59-1.6</f>
        <v>7.99</v>
      </c>
      <c r="I49" s="49">
        <v>1.6</v>
      </c>
      <c r="J49" s="49">
        <v>9.59</v>
      </c>
      <c r="K49" s="49"/>
      <c r="L49" s="49">
        <v>32.92</v>
      </c>
      <c r="M49" s="49">
        <f t="shared" si="17"/>
        <v>32.92</v>
      </c>
      <c r="N49" s="49">
        <f>CONVENIOS!AH49</f>
        <v>651.68000000000006</v>
      </c>
      <c r="O49" s="59">
        <f t="shared" si="18"/>
        <v>393999.99</v>
      </c>
      <c r="P49" s="7">
        <v>393999.99</v>
      </c>
      <c r="Q49" s="7">
        <f t="shared" si="19"/>
        <v>0</v>
      </c>
    </row>
    <row r="50" spans="1:17" s="7" customFormat="1" ht="24" customHeight="1" x14ac:dyDescent="0.25">
      <c r="A50" s="65" t="s">
        <v>30</v>
      </c>
      <c r="B50" s="63">
        <v>0</v>
      </c>
      <c r="C50" s="63">
        <v>0</v>
      </c>
      <c r="D50" s="63">
        <f t="shared" si="14"/>
        <v>0</v>
      </c>
      <c r="E50" s="63"/>
      <c r="F50" s="63"/>
      <c r="G50" s="63">
        <f t="shared" si="15"/>
        <v>0</v>
      </c>
      <c r="H50" s="63"/>
      <c r="I50" s="63"/>
      <c r="J50" s="63">
        <f>+H50+I50</f>
        <v>0</v>
      </c>
      <c r="K50" s="63"/>
      <c r="L50" s="63"/>
      <c r="M50" s="63">
        <f t="shared" si="17"/>
        <v>0</v>
      </c>
      <c r="N50" s="63">
        <f>CONVENIOS!AH50</f>
        <v>0</v>
      </c>
      <c r="O50" s="75">
        <f>+N50+M50+J50+D50+G50</f>
        <v>0</v>
      </c>
      <c r="P50" s="7">
        <v>0</v>
      </c>
      <c r="Q50" s="7">
        <f t="shared" si="19"/>
        <v>0</v>
      </c>
    </row>
    <row r="51" spans="1:17" s="76" customFormat="1" ht="24" customHeight="1" x14ac:dyDescent="0.25">
      <c r="A51" s="53" t="s">
        <v>43</v>
      </c>
      <c r="B51" s="97">
        <v>0</v>
      </c>
      <c r="C51" s="97"/>
      <c r="D51" s="97">
        <f t="shared" si="14"/>
        <v>0</v>
      </c>
      <c r="E51" s="97"/>
      <c r="F51" s="97">
        <v>0</v>
      </c>
      <c r="G51" s="97">
        <f t="shared" si="15"/>
        <v>0</v>
      </c>
      <c r="H51" s="97"/>
      <c r="I51" s="97"/>
      <c r="J51" s="97">
        <f>+H51+I51</f>
        <v>0</v>
      </c>
      <c r="K51" s="97"/>
      <c r="L51" s="97"/>
      <c r="M51" s="97">
        <f t="shared" si="17"/>
        <v>0</v>
      </c>
      <c r="N51" s="97">
        <f>CONVENIOS!AH51</f>
        <v>0</v>
      </c>
      <c r="O51" s="98">
        <f>+N51+M51+J51+D51+G51</f>
        <v>0</v>
      </c>
      <c r="P51" s="112">
        <v>0</v>
      </c>
      <c r="Q51" s="7">
        <f t="shared" si="19"/>
        <v>0</v>
      </c>
    </row>
    <row r="52" spans="1:17" s="7" customFormat="1" ht="24" customHeight="1" x14ac:dyDescent="0.25">
      <c r="A52" s="64" t="s">
        <v>38</v>
      </c>
      <c r="B52" s="63">
        <f>21.61</f>
        <v>21.61</v>
      </c>
      <c r="C52" s="63">
        <v>217655.95</v>
      </c>
      <c r="D52" s="63">
        <f>+B52+C52</f>
        <v>217677.56</v>
      </c>
      <c r="E52" s="63">
        <v>2892.5</v>
      </c>
      <c r="F52" s="63">
        <f>6019.89+19345.37</f>
        <v>25365.26</v>
      </c>
      <c r="G52" s="63">
        <f>+E52+F52</f>
        <v>28257.759999999998</v>
      </c>
      <c r="H52" s="63">
        <v>0</v>
      </c>
      <c r="I52" s="63">
        <v>0</v>
      </c>
      <c r="J52" s="63">
        <f>+H52+I52</f>
        <v>0</v>
      </c>
      <c r="K52" s="63">
        <v>0</v>
      </c>
      <c r="L52" s="63"/>
      <c r="M52" s="97">
        <f t="shared" si="17"/>
        <v>0</v>
      </c>
      <c r="N52" s="63">
        <f>CONVENIOS!AH52</f>
        <v>0.82</v>
      </c>
      <c r="O52" s="74">
        <f>D52+G52+J52+M52+N52</f>
        <v>245936.14</v>
      </c>
      <c r="P52" s="7">
        <v>1037543.64</v>
      </c>
      <c r="Q52" s="7">
        <f t="shared" si="19"/>
        <v>-791607.5</v>
      </c>
    </row>
    <row r="53" spans="1:17" ht="16.5" customHeight="1" thickBot="1" x14ac:dyDescent="0.25">
      <c r="A53" s="33" t="s">
        <v>11</v>
      </c>
      <c r="B53" s="34">
        <f t="shared" ref="B53:N53" si="20">SUM(B41:B52)</f>
        <v>1479893.9900000002</v>
      </c>
      <c r="C53" s="47">
        <f t="shared" si="20"/>
        <v>241334.08000000002</v>
      </c>
      <c r="D53" s="47">
        <f>SUM(D41:D52)</f>
        <v>1721228.0700000003</v>
      </c>
      <c r="E53" s="47">
        <f>SUM(E41:E52)</f>
        <v>248900.59999999998</v>
      </c>
      <c r="F53" s="47">
        <f t="shared" si="20"/>
        <v>267523.53999999998</v>
      </c>
      <c r="G53" s="47">
        <f t="shared" si="20"/>
        <v>516424.14</v>
      </c>
      <c r="H53" s="47">
        <f t="shared" si="20"/>
        <v>7.99</v>
      </c>
      <c r="I53" s="47">
        <f t="shared" si="20"/>
        <v>13368.01</v>
      </c>
      <c r="J53" s="47">
        <f t="shared" si="20"/>
        <v>13376</v>
      </c>
      <c r="K53" s="47">
        <f t="shared" si="20"/>
        <v>738165.65</v>
      </c>
      <c r="L53" s="47">
        <f t="shared" si="20"/>
        <v>32.92</v>
      </c>
      <c r="M53" s="47">
        <f t="shared" si="20"/>
        <v>738198.57000000007</v>
      </c>
      <c r="N53" s="47">
        <f t="shared" si="20"/>
        <v>20522.64</v>
      </c>
      <c r="O53" s="46">
        <f>SUM(O41:O52)</f>
        <v>3009749.4200000004</v>
      </c>
      <c r="P53" s="1">
        <f>SUM(P41:P52)</f>
        <v>3801356.9200000004</v>
      </c>
      <c r="Q53" s="1">
        <f t="shared" si="19"/>
        <v>-791607.5</v>
      </c>
    </row>
    <row r="54" spans="1:17" ht="10.5" customHeight="1" thickTop="1" x14ac:dyDescent="0.2"/>
    <row r="55" spans="1:17" ht="3.75" customHeight="1" x14ac:dyDescent="0.25">
      <c r="A55" s="41"/>
      <c r="D55" s="41"/>
      <c r="J55" s="5"/>
      <c r="K55" s="42"/>
      <c r="L55" s="42"/>
      <c r="M55" s="5"/>
      <c r="N55" s="5"/>
    </row>
    <row r="56" spans="1:17" ht="9" customHeight="1" x14ac:dyDescent="0.2">
      <c r="J56" s="5"/>
      <c r="K56" s="5"/>
      <c r="L56" s="5"/>
      <c r="M56" s="5"/>
      <c r="N56" s="5"/>
    </row>
    <row r="57" spans="1:17" x14ac:dyDescent="0.2">
      <c r="J57" s="5"/>
      <c r="K57" s="5"/>
      <c r="L57" s="5"/>
      <c r="M57" s="5"/>
      <c r="N57" s="5"/>
    </row>
    <row r="58" spans="1:17" x14ac:dyDescent="0.2">
      <c r="J58" s="5"/>
      <c r="K58" s="5"/>
      <c r="L58" s="5"/>
      <c r="M58" s="5"/>
      <c r="N58" s="5"/>
    </row>
    <row r="59" spans="1:17" x14ac:dyDescent="0.2">
      <c r="A59" s="137" t="s">
        <v>62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</row>
    <row r="60" spans="1:17" x14ac:dyDescent="0.2">
      <c r="A60" s="137" t="s">
        <v>63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</row>
    <row r="61" spans="1:17" x14ac:dyDescent="0.2">
      <c r="J61" s="5"/>
      <c r="K61" s="5"/>
      <c r="L61" s="5"/>
      <c r="M61" s="5"/>
      <c r="N61" s="5"/>
    </row>
    <row r="62" spans="1:17" x14ac:dyDescent="0.2">
      <c r="J62" s="5"/>
      <c r="K62" s="5"/>
      <c r="L62" s="5"/>
      <c r="M62" s="5"/>
      <c r="N62" s="5"/>
    </row>
    <row r="63" spans="1:17" ht="15.75" x14ac:dyDescent="0.25">
      <c r="A63" s="41"/>
      <c r="J63" s="5"/>
      <c r="K63" s="5"/>
      <c r="L63" s="5"/>
      <c r="M63" s="5"/>
      <c r="N63" s="5"/>
    </row>
    <row r="64" spans="1:17" x14ac:dyDescent="0.2">
      <c r="J64" s="5"/>
      <c r="K64" s="5"/>
      <c r="L64" s="5"/>
      <c r="M64" s="5"/>
      <c r="N64" s="5"/>
    </row>
    <row r="65" spans="1:14" x14ac:dyDescent="0.2">
      <c r="J65" s="5"/>
      <c r="K65" s="5"/>
      <c r="L65" s="5"/>
      <c r="M65" s="5"/>
      <c r="N65" s="5"/>
    </row>
    <row r="66" spans="1:14" ht="15.75" x14ac:dyDescent="0.25">
      <c r="A66" s="1" t="s">
        <v>89</v>
      </c>
      <c r="B66" s="41" t="s">
        <v>76</v>
      </c>
      <c r="C66" s="1" t="s">
        <v>90</v>
      </c>
      <c r="D66" s="1">
        <v>0</v>
      </c>
      <c r="E66" s="1" t="s">
        <v>91</v>
      </c>
      <c r="J66" s="5"/>
      <c r="K66" s="5"/>
      <c r="L66" s="5"/>
      <c r="M66" s="5"/>
      <c r="N66" s="5"/>
    </row>
    <row r="67" spans="1:14" ht="15.75" x14ac:dyDescent="0.25">
      <c r="A67" s="1" t="s">
        <v>80</v>
      </c>
      <c r="B67" s="41" t="s">
        <v>76</v>
      </c>
      <c r="C67" s="1" t="s">
        <v>92</v>
      </c>
      <c r="D67" s="1">
        <v>0</v>
      </c>
      <c r="J67" s="5"/>
      <c r="K67" s="5"/>
      <c r="L67" s="5"/>
      <c r="M67" s="5"/>
      <c r="N67" s="5"/>
    </row>
    <row r="68" spans="1:14" ht="15.75" x14ac:dyDescent="0.25">
      <c r="B68" s="41"/>
      <c r="J68" s="5"/>
      <c r="K68" s="5"/>
      <c r="L68" s="5"/>
      <c r="M68" s="42"/>
      <c r="N68" s="5"/>
    </row>
    <row r="69" spans="1:14" x14ac:dyDescent="0.2">
      <c r="J69" s="5"/>
      <c r="K69" s="5"/>
      <c r="L69" s="5"/>
      <c r="M69" s="5"/>
      <c r="N69" s="5"/>
    </row>
    <row r="70" spans="1:14" x14ac:dyDescent="0.2">
      <c r="J70" s="5"/>
      <c r="K70" s="5"/>
      <c r="L70" s="5"/>
      <c r="M70" s="5"/>
      <c r="N70" s="5"/>
    </row>
    <row r="71" spans="1:14" x14ac:dyDescent="0.2">
      <c r="J71" s="5"/>
      <c r="K71" s="5"/>
      <c r="L71" s="5"/>
      <c r="M71" s="5"/>
      <c r="N71" s="5"/>
    </row>
    <row r="72" spans="1:14" x14ac:dyDescent="0.2">
      <c r="J72" s="5"/>
      <c r="K72" s="5"/>
      <c r="L72" s="5"/>
      <c r="M72" s="5"/>
      <c r="N72" s="5"/>
    </row>
    <row r="73" spans="1:14" x14ac:dyDescent="0.2">
      <c r="J73" s="5"/>
      <c r="K73" s="5"/>
      <c r="L73" s="5"/>
      <c r="M73" s="5"/>
      <c r="N73" s="5"/>
    </row>
    <row r="74" spans="1:14" x14ac:dyDescent="0.2">
      <c r="J74" s="5"/>
      <c r="K74" s="5"/>
      <c r="L74" s="5"/>
      <c r="M74" s="5"/>
      <c r="N74" s="5"/>
    </row>
    <row r="75" spans="1:14" x14ac:dyDescent="0.2">
      <c r="J75" s="5"/>
      <c r="K75" s="5"/>
      <c r="L75" s="5"/>
      <c r="M75" s="5"/>
      <c r="N75" s="5"/>
    </row>
    <row r="76" spans="1:14" x14ac:dyDescent="0.2">
      <c r="J76" s="5"/>
      <c r="K76" s="5"/>
      <c r="L76" s="5"/>
      <c r="M76" s="5"/>
      <c r="N76" s="5"/>
    </row>
    <row r="77" spans="1:14" x14ac:dyDescent="0.2">
      <c r="J77" s="5"/>
      <c r="K77" s="5"/>
      <c r="L77" s="5"/>
      <c r="M77" s="5"/>
      <c r="N77" s="5"/>
    </row>
    <row r="78" spans="1:14" x14ac:dyDescent="0.2">
      <c r="J78" s="5"/>
      <c r="K78" s="5"/>
      <c r="L78" s="5"/>
      <c r="M78" s="5"/>
      <c r="N78" s="5"/>
    </row>
    <row r="79" spans="1:14" x14ac:dyDescent="0.2">
      <c r="J79" s="5"/>
      <c r="K79" s="5"/>
      <c r="L79" s="5"/>
      <c r="M79" s="5"/>
      <c r="N79" s="5"/>
    </row>
    <row r="80" spans="1:14" ht="15.75" x14ac:dyDescent="0.25">
      <c r="J80" s="5"/>
      <c r="K80" s="42"/>
      <c r="L80" s="42"/>
      <c r="M80" s="5"/>
      <c r="N80" s="5"/>
    </row>
    <row r="81" spans="6:13" x14ac:dyDescent="0.2">
      <c r="F81" s="72"/>
      <c r="K81" s="5"/>
      <c r="L81" s="5"/>
      <c r="M81" s="5"/>
    </row>
    <row r="82" spans="6:13" x14ac:dyDescent="0.2">
      <c r="K82" s="5"/>
      <c r="L82" s="5"/>
      <c r="M82" s="5"/>
    </row>
    <row r="83" spans="6:13" x14ac:dyDescent="0.2">
      <c r="K83" s="5"/>
      <c r="L83" s="5"/>
      <c r="M83" s="5"/>
    </row>
    <row r="84" spans="6:13" ht="15.75" x14ac:dyDescent="0.25">
      <c r="K84" s="42"/>
      <c r="L84" s="42"/>
      <c r="M84" s="5"/>
    </row>
    <row r="85" spans="6:13" x14ac:dyDescent="0.2">
      <c r="M85" s="5"/>
    </row>
    <row r="86" spans="6:13" ht="15.75" x14ac:dyDescent="0.25">
      <c r="K86" s="41"/>
      <c r="L86" s="41"/>
    </row>
  </sheetData>
  <mergeCells count="25">
    <mergeCell ref="A60:O60"/>
    <mergeCell ref="A59:O59"/>
    <mergeCell ref="N25:N26"/>
    <mergeCell ref="O25:O26"/>
    <mergeCell ref="O39:O40"/>
    <mergeCell ref="A39:A40"/>
    <mergeCell ref="B39:D39"/>
    <mergeCell ref="E39:G39"/>
    <mergeCell ref="H39:J39"/>
    <mergeCell ref="N39:N40"/>
    <mergeCell ref="A25:A26"/>
    <mergeCell ref="B25:D25"/>
    <mergeCell ref="E25:G25"/>
    <mergeCell ref="H25:J25"/>
    <mergeCell ref="A1:O1"/>
    <mergeCell ref="A2:O2"/>
    <mergeCell ref="A3:O3"/>
    <mergeCell ref="A4:O4"/>
    <mergeCell ref="A5:A6"/>
    <mergeCell ref="B5:D5"/>
    <mergeCell ref="E5:G5"/>
    <mergeCell ref="H5:J5"/>
    <mergeCell ref="N5:N6"/>
    <mergeCell ref="O5:O6"/>
    <mergeCell ref="K5:M5"/>
  </mergeCells>
  <printOptions horizontalCentered="1"/>
  <pageMargins left="0.39370078740157483" right="0" top="0.47244094488188981" bottom="0.15748031496062992" header="0" footer="0"/>
  <pageSetup paperSize="5" scale="50" orientation="landscape" horizontalDpi="1200" verticalDpi="1200" r:id="rId1"/>
  <headerFooter alignWithMargins="0">
    <oddHeader>&amp;CH. AYUNTAMIENTO DE EMILIANO ZAPATA, TABASCO
2016 - 2018
INTEGRACION Y ANALISIS DE LA DISPONIBILIDAD FINANCIERA GENERAL
CIFRAS AL 31 DE MARZO DE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AJ81"/>
  <sheetViews>
    <sheetView topLeftCell="A28" zoomScale="80" zoomScaleNormal="80" zoomScalePageLayoutView="80" workbookViewId="0">
      <selection activeCell="C14" sqref="C14"/>
    </sheetView>
  </sheetViews>
  <sheetFormatPr baseColWidth="10" defaultRowHeight="15" x14ac:dyDescent="0.2"/>
  <cols>
    <col min="1" max="1" width="40.140625" style="1" customWidth="1"/>
    <col min="2" max="2" width="20" style="1" customWidth="1"/>
    <col min="3" max="3" width="20.5703125" style="1" customWidth="1"/>
    <col min="4" max="5" width="18.85546875" style="1" customWidth="1"/>
    <col min="6" max="7" width="17.85546875" style="1" customWidth="1"/>
    <col min="8" max="8" width="20.42578125" style="1" customWidth="1"/>
    <col min="9" max="11" width="17.42578125" style="1" customWidth="1"/>
    <col min="12" max="12" width="18.28515625" style="1" customWidth="1"/>
    <col min="13" max="13" width="17.42578125" style="1" customWidth="1"/>
    <col min="14" max="14" width="21.28515625" style="1" customWidth="1"/>
    <col min="15" max="15" width="17.42578125" style="1" customWidth="1"/>
    <col min="16" max="16" width="18.28515625" style="1" bestFit="1" customWidth="1"/>
    <col min="17" max="18" width="17.42578125" style="1" customWidth="1"/>
    <col min="19" max="19" width="19.28515625" style="1" customWidth="1"/>
    <col min="20" max="20" width="17.85546875" style="1" customWidth="1"/>
    <col min="21" max="24" width="18.7109375" style="1" customWidth="1"/>
    <col min="25" max="26" width="17.28515625" style="1" customWidth="1"/>
    <col min="27" max="27" width="20.85546875" style="1" customWidth="1"/>
    <col min="28" max="29" width="17.42578125" style="1" customWidth="1"/>
    <col min="30" max="30" width="18.42578125" style="1" customWidth="1"/>
    <col min="31" max="31" width="17.5703125" style="1" customWidth="1"/>
    <col min="32" max="32" width="18.28515625" style="1" customWidth="1"/>
    <col min="33" max="33" width="20" style="1" bestFit="1" customWidth="1"/>
    <col min="34" max="34" width="19.7109375" style="1" customWidth="1"/>
    <col min="35" max="35" width="27.140625" style="1" customWidth="1"/>
    <col min="36" max="36" width="23.42578125" style="1" customWidth="1"/>
    <col min="37" max="16384" width="11.42578125" style="1"/>
  </cols>
  <sheetData>
    <row r="1" spans="1:36" ht="18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</row>
    <row r="2" spans="1:36" ht="18" customHeigh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6" ht="15.7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</row>
    <row r="4" spans="1:36" ht="16.5" customHeight="1" thickBot="1" x14ac:dyDescent="0.3">
      <c r="A4" s="108"/>
      <c r="B4" s="113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</row>
    <row r="5" spans="1:36" ht="26.25" customHeight="1" thickTop="1" x14ac:dyDescent="0.2">
      <c r="A5" s="128" t="s">
        <v>0</v>
      </c>
      <c r="B5" s="84" t="s">
        <v>93</v>
      </c>
      <c r="C5" s="130" t="s">
        <v>28</v>
      </c>
      <c r="D5" s="131"/>
      <c r="E5" s="132"/>
      <c r="F5" s="130" t="s">
        <v>47</v>
      </c>
      <c r="G5" s="131"/>
      <c r="H5" s="132"/>
      <c r="I5" s="142" t="s">
        <v>64</v>
      </c>
      <c r="J5" s="144"/>
      <c r="K5" s="143"/>
      <c r="L5" s="142" t="s">
        <v>86</v>
      </c>
      <c r="M5" s="143"/>
      <c r="N5" s="142" t="s">
        <v>97</v>
      </c>
      <c r="O5" s="144"/>
      <c r="P5" s="143"/>
      <c r="Q5" s="142" t="s">
        <v>77</v>
      </c>
      <c r="R5" s="143"/>
      <c r="S5" s="130" t="s">
        <v>67</v>
      </c>
      <c r="T5" s="131"/>
      <c r="U5" s="132"/>
      <c r="V5" s="130" t="s">
        <v>70</v>
      </c>
      <c r="W5" s="131"/>
      <c r="X5" s="132"/>
      <c r="Y5" s="142" t="s">
        <v>55</v>
      </c>
      <c r="Z5" s="143"/>
      <c r="AA5" s="130" t="s">
        <v>27</v>
      </c>
      <c r="AB5" s="131"/>
      <c r="AC5" s="132"/>
      <c r="AD5" s="130" t="s">
        <v>26</v>
      </c>
      <c r="AE5" s="131"/>
      <c r="AF5" s="132"/>
      <c r="AG5" s="122" t="s">
        <v>95</v>
      </c>
      <c r="AH5" s="135" t="s">
        <v>6</v>
      </c>
    </row>
    <row r="6" spans="1:36" s="72" customFormat="1" ht="48.75" customHeight="1" x14ac:dyDescent="0.2">
      <c r="A6" s="129"/>
      <c r="B6" s="84" t="s">
        <v>94</v>
      </c>
      <c r="C6" s="84" t="s">
        <v>57</v>
      </c>
      <c r="D6" s="84" t="s">
        <v>58</v>
      </c>
      <c r="E6" s="84" t="s">
        <v>7</v>
      </c>
      <c r="F6" s="84" t="s">
        <v>53</v>
      </c>
      <c r="G6" s="37" t="s">
        <v>48</v>
      </c>
      <c r="H6" s="84" t="s">
        <v>7</v>
      </c>
      <c r="I6" s="84" t="s">
        <v>65</v>
      </c>
      <c r="J6" s="37" t="s">
        <v>66</v>
      </c>
      <c r="K6" s="84" t="s">
        <v>7</v>
      </c>
      <c r="L6" s="84" t="s">
        <v>87</v>
      </c>
      <c r="M6" s="84" t="s">
        <v>7</v>
      </c>
      <c r="N6" s="84" t="s">
        <v>98</v>
      </c>
      <c r="O6" s="37" t="s">
        <v>105</v>
      </c>
      <c r="P6" s="84" t="s">
        <v>7</v>
      </c>
      <c r="Q6" s="84" t="s">
        <v>56</v>
      </c>
      <c r="R6" s="84" t="s">
        <v>7</v>
      </c>
      <c r="S6" s="84" t="s">
        <v>68</v>
      </c>
      <c r="T6" s="37" t="s">
        <v>69</v>
      </c>
      <c r="U6" s="84" t="s">
        <v>7</v>
      </c>
      <c r="V6" s="84" t="s">
        <v>71</v>
      </c>
      <c r="W6" s="37" t="s">
        <v>72</v>
      </c>
      <c r="X6" s="84" t="s">
        <v>7</v>
      </c>
      <c r="Y6" s="84" t="s">
        <v>54</v>
      </c>
      <c r="Z6" s="84" t="s">
        <v>7</v>
      </c>
      <c r="AA6" s="84" t="s">
        <v>61</v>
      </c>
      <c r="AB6" s="37" t="s">
        <v>46</v>
      </c>
      <c r="AC6" s="84" t="s">
        <v>7</v>
      </c>
      <c r="AD6" s="84" t="s">
        <v>52</v>
      </c>
      <c r="AE6" s="37" t="s">
        <v>45</v>
      </c>
      <c r="AF6" s="84" t="s">
        <v>7</v>
      </c>
      <c r="AG6" s="115" t="s">
        <v>96</v>
      </c>
      <c r="AH6" s="136"/>
    </row>
    <row r="7" spans="1:36" ht="15" customHeight="1" x14ac:dyDescent="0.2">
      <c r="A7" s="43" t="s">
        <v>75</v>
      </c>
      <c r="B7" s="99">
        <v>0</v>
      </c>
      <c r="C7" s="99"/>
      <c r="D7" s="99">
        <v>2385369.87</v>
      </c>
      <c r="E7" s="99">
        <f>+C7+D7</f>
        <v>2385369.87</v>
      </c>
      <c r="F7" s="78">
        <v>0</v>
      </c>
      <c r="G7" s="14">
        <v>0</v>
      </c>
      <c r="H7" s="14">
        <f>+F7+G7</f>
        <v>0</v>
      </c>
      <c r="I7" s="18"/>
      <c r="J7" s="18"/>
      <c r="K7" s="18">
        <f>+I7+J7</f>
        <v>0</v>
      </c>
      <c r="L7" s="18"/>
      <c r="M7" s="18"/>
      <c r="N7" s="18"/>
      <c r="O7" s="18">
        <v>2435429.09</v>
      </c>
      <c r="P7" s="18">
        <f>+N7+O7</f>
        <v>2435429.09</v>
      </c>
      <c r="Q7" s="18">
        <v>0</v>
      </c>
      <c r="R7" s="48">
        <f>+Q7</f>
        <v>0</v>
      </c>
      <c r="S7" s="78">
        <v>0</v>
      </c>
      <c r="T7" s="14">
        <v>0</v>
      </c>
      <c r="U7" s="48">
        <f>+S7+T7</f>
        <v>0</v>
      </c>
      <c r="V7" s="18"/>
      <c r="W7" s="18"/>
      <c r="X7" s="18">
        <f>+V7+W7</f>
        <v>0</v>
      </c>
      <c r="Y7" s="18"/>
      <c r="Z7" s="48">
        <f>+Y7</f>
        <v>0</v>
      </c>
      <c r="AA7" s="78">
        <v>0</v>
      </c>
      <c r="AB7" s="14">
        <v>0</v>
      </c>
      <c r="AC7" s="48">
        <f>+AA7+AB7</f>
        <v>0</v>
      </c>
      <c r="AD7" s="78">
        <v>0</v>
      </c>
      <c r="AE7" s="14">
        <v>0</v>
      </c>
      <c r="AF7" s="48">
        <f>+AD7+AE7</f>
        <v>0</v>
      </c>
      <c r="AG7" s="18"/>
      <c r="AH7" s="23">
        <f>+B7+AF7+AC7+U7+H7+E7+R7+Z7+M7+X7+AG7+P7</f>
        <v>4820798.96</v>
      </c>
      <c r="AI7" s="5"/>
      <c r="AJ7" s="5"/>
    </row>
    <row r="8" spans="1:36" ht="15" customHeight="1" x14ac:dyDescent="0.2">
      <c r="A8" s="19"/>
      <c r="B8" s="91"/>
      <c r="C8" s="91"/>
      <c r="D8" s="91"/>
      <c r="E8" s="91"/>
      <c r="F8" s="79"/>
      <c r="G8" s="10"/>
      <c r="H8" s="10"/>
      <c r="I8" s="12"/>
      <c r="J8" s="12"/>
      <c r="K8" s="12"/>
      <c r="L8" s="12"/>
      <c r="M8" s="12"/>
      <c r="N8" s="12"/>
      <c r="O8" s="12"/>
      <c r="P8" s="12"/>
      <c r="Q8" s="12"/>
      <c r="R8" s="10"/>
      <c r="S8" s="79"/>
      <c r="T8" s="10"/>
      <c r="U8" s="10"/>
      <c r="V8" s="12"/>
      <c r="W8" s="12"/>
      <c r="X8" s="12"/>
      <c r="Y8" s="12"/>
      <c r="Z8" s="10"/>
      <c r="AA8" s="79"/>
      <c r="AB8" s="10"/>
      <c r="AC8" s="10"/>
      <c r="AD8" s="79"/>
      <c r="AE8" s="10"/>
      <c r="AF8" s="10"/>
      <c r="AG8" s="12"/>
      <c r="AH8" s="28"/>
      <c r="AI8" s="5"/>
      <c r="AJ8" s="5"/>
    </row>
    <row r="9" spans="1:36" ht="15" customHeight="1" x14ac:dyDescent="0.2">
      <c r="A9" s="22" t="s">
        <v>36</v>
      </c>
      <c r="B9" s="90"/>
      <c r="C9" s="90">
        <v>0</v>
      </c>
      <c r="D9" s="90">
        <v>0</v>
      </c>
      <c r="E9" s="90">
        <f>+C9+D9</f>
        <v>0</v>
      </c>
      <c r="F9" s="78"/>
      <c r="G9" s="14">
        <v>0</v>
      </c>
      <c r="H9" s="14">
        <f>+F9+G9</f>
        <v>0</v>
      </c>
      <c r="I9" s="18"/>
      <c r="J9" s="18"/>
      <c r="K9" s="18">
        <f>+I9+J9</f>
        <v>0</v>
      </c>
      <c r="L9" s="18"/>
      <c r="M9" s="18"/>
      <c r="N9" s="18"/>
      <c r="O9" s="18"/>
      <c r="P9" s="18">
        <f>+N9+O9</f>
        <v>0</v>
      </c>
      <c r="Q9" s="18"/>
      <c r="R9" s="14">
        <f>+Q9</f>
        <v>0</v>
      </c>
      <c r="S9" s="78"/>
      <c r="T9" s="14"/>
      <c r="U9" s="14">
        <f>+S9+T9</f>
        <v>0</v>
      </c>
      <c r="V9" s="18"/>
      <c r="W9" s="18"/>
      <c r="X9" s="18"/>
      <c r="Y9" s="18"/>
      <c r="Z9" s="14">
        <f>+Y9</f>
        <v>0</v>
      </c>
      <c r="AA9" s="78"/>
      <c r="AB9" s="14"/>
      <c r="AC9" s="14">
        <f>+AA9+AB9</f>
        <v>0</v>
      </c>
      <c r="AD9" s="78"/>
      <c r="AE9" s="14"/>
      <c r="AF9" s="14">
        <f>+AD9+AE9</f>
        <v>0</v>
      </c>
      <c r="AG9" s="18"/>
      <c r="AH9" s="23">
        <f t="shared" ref="AH9:AH12" si="0">+B9+AF9+AC9+U9+H9+E9+R9+Z9+M9+X9+AG9+N9</f>
        <v>0</v>
      </c>
      <c r="AI9" s="5"/>
      <c r="AJ9" s="5"/>
    </row>
    <row r="10" spans="1:36" ht="15" customHeight="1" x14ac:dyDescent="0.2">
      <c r="A10" s="20"/>
      <c r="B10" s="11"/>
      <c r="C10" s="6"/>
      <c r="D10" s="11"/>
      <c r="E10" s="6"/>
      <c r="F10" s="38"/>
      <c r="G10" s="6"/>
      <c r="H10" s="6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6"/>
      <c r="T10" s="6"/>
      <c r="U10" s="6"/>
      <c r="V10" s="11"/>
      <c r="W10" s="11"/>
      <c r="X10" s="11"/>
      <c r="Y10" s="11"/>
      <c r="Z10" s="6"/>
      <c r="AA10" s="6"/>
      <c r="AB10" s="6"/>
      <c r="AC10" s="6"/>
      <c r="AD10" s="6"/>
      <c r="AE10" s="6"/>
      <c r="AF10" s="6"/>
      <c r="AG10" s="11"/>
      <c r="AH10" s="28">
        <f t="shared" si="0"/>
        <v>0</v>
      </c>
    </row>
    <row r="11" spans="1:36" ht="15" customHeight="1" x14ac:dyDescent="0.2">
      <c r="A11" s="22" t="s">
        <v>31</v>
      </c>
      <c r="B11" s="18">
        <v>0</v>
      </c>
      <c r="C11" s="14">
        <v>1363987.25</v>
      </c>
      <c r="D11" s="18">
        <v>0</v>
      </c>
      <c r="E11" s="18">
        <f>+C11+D11</f>
        <v>1363987.25</v>
      </c>
      <c r="F11" s="14"/>
      <c r="G11" s="14"/>
      <c r="H11" s="14">
        <f>+F11+G11</f>
        <v>0</v>
      </c>
      <c r="I11" s="18"/>
      <c r="J11" s="18"/>
      <c r="K11" s="18">
        <f>+I11+J11</f>
        <v>0</v>
      </c>
      <c r="L11" s="18">
        <v>0</v>
      </c>
      <c r="M11" s="18">
        <f>+L11</f>
        <v>0</v>
      </c>
      <c r="N11" s="18">
        <v>0</v>
      </c>
      <c r="O11" s="18"/>
      <c r="P11" s="18">
        <f>+N11+O11</f>
        <v>0</v>
      </c>
      <c r="Q11" s="18">
        <v>287256.2</v>
      </c>
      <c r="R11" s="18">
        <f>+Q11</f>
        <v>287256.2</v>
      </c>
      <c r="S11" s="18"/>
      <c r="T11" s="14"/>
      <c r="U11" s="14">
        <f>+S11+T11</f>
        <v>0</v>
      </c>
      <c r="V11" s="18">
        <v>0</v>
      </c>
      <c r="W11" s="18"/>
      <c r="X11" s="18">
        <f>+V11+W11</f>
        <v>0</v>
      </c>
      <c r="Y11" s="18">
        <v>0</v>
      </c>
      <c r="Z11" s="14">
        <f>+Y11</f>
        <v>0</v>
      </c>
      <c r="AA11" s="14">
        <v>371026.71</v>
      </c>
      <c r="AB11" s="14">
        <v>0</v>
      </c>
      <c r="AC11" s="18">
        <f>+AA11+AB11</f>
        <v>371026.71</v>
      </c>
      <c r="AD11" s="14"/>
      <c r="AE11" s="14">
        <v>0</v>
      </c>
      <c r="AF11" s="14">
        <f>+AD11+AE11</f>
        <v>0</v>
      </c>
      <c r="AG11" s="18">
        <v>0</v>
      </c>
      <c r="AH11" s="23">
        <f t="shared" si="0"/>
        <v>2022270.16</v>
      </c>
    </row>
    <row r="12" spans="1:36" ht="15" customHeight="1" x14ac:dyDescent="0.2">
      <c r="A12" s="20"/>
      <c r="B12" s="11"/>
      <c r="C12" s="6"/>
      <c r="D12" s="11"/>
      <c r="E12" s="11"/>
      <c r="F12" s="6"/>
      <c r="G12" s="6"/>
      <c r="H12" s="6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6"/>
      <c r="U12" s="6"/>
      <c r="V12" s="11"/>
      <c r="W12" s="11"/>
      <c r="X12" s="11"/>
      <c r="Y12" s="11"/>
      <c r="Z12" s="6"/>
      <c r="AA12" s="6"/>
      <c r="AB12" s="6"/>
      <c r="AC12" s="11"/>
      <c r="AD12" s="6"/>
      <c r="AE12" s="6"/>
      <c r="AF12" s="6"/>
      <c r="AG12" s="11"/>
      <c r="AH12" s="28">
        <f t="shared" si="0"/>
        <v>0</v>
      </c>
    </row>
    <row r="13" spans="1:36" ht="15" customHeight="1" x14ac:dyDescent="0.2">
      <c r="A13" s="22" t="s">
        <v>33</v>
      </c>
      <c r="B13" s="18">
        <v>0</v>
      </c>
      <c r="C13" s="14">
        <v>0</v>
      </c>
      <c r="D13" s="18">
        <v>2385369.87</v>
      </c>
      <c r="E13" s="18">
        <f>+C13+D13</f>
        <v>2385369.87</v>
      </c>
      <c r="F13" s="14"/>
      <c r="G13" s="14"/>
      <c r="H13" s="14">
        <f>+F13+G13</f>
        <v>0</v>
      </c>
      <c r="I13" s="18"/>
      <c r="J13" s="18"/>
      <c r="K13" s="18">
        <f>+I13+J13</f>
        <v>0</v>
      </c>
      <c r="L13" s="18">
        <v>0</v>
      </c>
      <c r="M13" s="18">
        <f>+L13</f>
        <v>0</v>
      </c>
      <c r="N13" s="18"/>
      <c r="O13" s="18">
        <v>2435429.09</v>
      </c>
      <c r="P13" s="18">
        <f>+N13+O13</f>
        <v>2435429.09</v>
      </c>
      <c r="Q13" s="18">
        <v>0</v>
      </c>
      <c r="R13" s="18">
        <f>+Q13</f>
        <v>0</v>
      </c>
      <c r="S13" s="18"/>
      <c r="T13" s="14">
        <v>0</v>
      </c>
      <c r="U13" s="14">
        <f>+S13+T13</f>
        <v>0</v>
      </c>
      <c r="V13" s="18">
        <v>0</v>
      </c>
      <c r="W13" s="18"/>
      <c r="X13" s="18">
        <f>+V13+W13</f>
        <v>0</v>
      </c>
      <c r="Y13" s="18">
        <v>0</v>
      </c>
      <c r="Z13" s="14">
        <f>+Y13</f>
        <v>0</v>
      </c>
      <c r="AA13" s="14">
        <v>269992.24</v>
      </c>
      <c r="AB13" s="14">
        <v>0</v>
      </c>
      <c r="AC13" s="18">
        <f>+AA13+AB13</f>
        <v>269992.24</v>
      </c>
      <c r="AD13" s="14"/>
      <c r="AE13" s="14">
        <v>0</v>
      </c>
      <c r="AF13" s="14">
        <f>+AD13+AE13</f>
        <v>0</v>
      </c>
      <c r="AG13" s="18">
        <v>0</v>
      </c>
      <c r="AH13" s="23">
        <f>+B13+AF13+AC13+U13+H13+E13+R13+Z13+M13+X13+AG13+P13</f>
        <v>5090791.2</v>
      </c>
    </row>
    <row r="14" spans="1:36" ht="15" customHeight="1" x14ac:dyDescent="0.2">
      <c r="A14" s="24"/>
      <c r="B14" s="11"/>
      <c r="C14" s="6"/>
      <c r="D14" s="11"/>
      <c r="E14" s="11"/>
      <c r="F14" s="6"/>
      <c r="G14" s="6"/>
      <c r="H14" s="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6"/>
      <c r="T14" s="6"/>
      <c r="U14" s="6"/>
      <c r="V14" s="11"/>
      <c r="W14" s="11"/>
      <c r="X14" s="11"/>
      <c r="Y14" s="11"/>
      <c r="Z14" s="6"/>
      <c r="AA14" s="6"/>
      <c r="AB14" s="6"/>
      <c r="AC14" s="6"/>
      <c r="AD14" s="6"/>
      <c r="AE14" s="6"/>
      <c r="AF14" s="6"/>
      <c r="AG14" s="11"/>
      <c r="AH14" s="28"/>
    </row>
    <row r="15" spans="1:36" ht="15" customHeight="1" x14ac:dyDescent="0.2">
      <c r="A15" s="43" t="s">
        <v>32</v>
      </c>
      <c r="B15" s="16">
        <f t="shared" ref="B15:H15" si="1">B7+B9+B11-B13</f>
        <v>0</v>
      </c>
      <c r="C15" s="16">
        <f t="shared" si="1"/>
        <v>1363987.25</v>
      </c>
      <c r="D15" s="16">
        <f t="shared" si="1"/>
        <v>0</v>
      </c>
      <c r="E15" s="16">
        <f t="shared" si="1"/>
        <v>1363987.25</v>
      </c>
      <c r="F15" s="16">
        <f t="shared" si="1"/>
        <v>0</v>
      </c>
      <c r="G15" s="16">
        <f t="shared" si="1"/>
        <v>0</v>
      </c>
      <c r="H15" s="16">
        <f t="shared" si="1"/>
        <v>0</v>
      </c>
      <c r="I15" s="16"/>
      <c r="J15" s="16"/>
      <c r="K15" s="16">
        <f>K7+K9+K11-K13</f>
        <v>0</v>
      </c>
      <c r="L15" s="16">
        <f t="shared" ref="L15" si="2">L7+L9+L11-L13</f>
        <v>0</v>
      </c>
      <c r="M15" s="16">
        <f t="shared" ref="M15:N15" si="3">M7+M9+M11-M13</f>
        <v>0</v>
      </c>
      <c r="N15" s="16">
        <f t="shared" si="3"/>
        <v>0</v>
      </c>
      <c r="O15" s="16">
        <f t="shared" ref="O15" si="4">O7+O9+O11-O13</f>
        <v>0</v>
      </c>
      <c r="P15" s="16">
        <f>P7+P9+P11-P13</f>
        <v>0</v>
      </c>
      <c r="Q15" s="16">
        <f t="shared" ref="Q15:Z15" si="5">Q7+Q9+Q11-Q13</f>
        <v>287256.2</v>
      </c>
      <c r="R15" s="16">
        <f t="shared" si="5"/>
        <v>287256.2</v>
      </c>
      <c r="S15" s="16">
        <f>S7+S9+S11-S13</f>
        <v>0</v>
      </c>
      <c r="T15" s="16">
        <f>T7+T9+T11-T13</f>
        <v>0</v>
      </c>
      <c r="U15" s="16">
        <f>U7+U9+U11-U13</f>
        <v>0</v>
      </c>
      <c r="V15" s="16">
        <f t="shared" ref="V15:W15" si="6">V7+V9+V11-V13</f>
        <v>0</v>
      </c>
      <c r="W15" s="16">
        <f t="shared" si="6"/>
        <v>0</v>
      </c>
      <c r="X15" s="16">
        <f>X7+X9+X11-X13</f>
        <v>0</v>
      </c>
      <c r="Y15" s="16">
        <f>Y7+Y9+Y11-Y13</f>
        <v>0</v>
      </c>
      <c r="Z15" s="16">
        <f t="shared" si="5"/>
        <v>0</v>
      </c>
      <c r="AA15" s="16">
        <f t="shared" ref="AA15:AG15" si="7">AA7+AA9+AA11-AA13</f>
        <v>101034.47000000003</v>
      </c>
      <c r="AB15" s="16">
        <f t="shared" si="7"/>
        <v>0</v>
      </c>
      <c r="AC15" s="16">
        <f t="shared" si="7"/>
        <v>101034.47000000003</v>
      </c>
      <c r="AD15" s="16">
        <f t="shared" si="7"/>
        <v>0</v>
      </c>
      <c r="AE15" s="16">
        <f t="shared" si="7"/>
        <v>0</v>
      </c>
      <c r="AF15" s="16">
        <f t="shared" si="7"/>
        <v>0</v>
      </c>
      <c r="AG15" s="116">
        <f t="shared" si="7"/>
        <v>0</v>
      </c>
      <c r="AH15" s="45">
        <f>AH7+AH9+AH11-AH13</f>
        <v>1752277.92</v>
      </c>
    </row>
    <row r="16" spans="1:36" ht="15" customHeight="1" x14ac:dyDescent="0.2">
      <c r="A16" s="20"/>
      <c r="B16" s="11"/>
      <c r="C16" s="6"/>
      <c r="D16" s="11"/>
      <c r="E16" s="11"/>
      <c r="F16" s="6"/>
      <c r="G16" s="6"/>
      <c r="H16" s="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6"/>
      <c r="T16" s="6"/>
      <c r="U16" s="6"/>
      <c r="V16" s="11"/>
      <c r="W16" s="11"/>
      <c r="X16" s="11"/>
      <c r="Y16" s="11"/>
      <c r="Z16" s="6"/>
      <c r="AA16" s="6"/>
      <c r="AB16" s="6"/>
      <c r="AC16" s="6"/>
      <c r="AD16" s="6"/>
      <c r="AE16" s="6"/>
      <c r="AF16" s="6"/>
      <c r="AG16" s="11"/>
      <c r="AH16" s="21"/>
    </row>
    <row r="17" spans="1:36" s="7" customFormat="1" ht="25.5" x14ac:dyDescent="0.25">
      <c r="A17" s="25" t="s">
        <v>107</v>
      </c>
      <c r="B17" s="15">
        <f>SUM(B37)</f>
        <v>0</v>
      </c>
      <c r="C17" s="15">
        <f>SUM(C37)</f>
        <v>1364554.3099999998</v>
      </c>
      <c r="D17" s="15">
        <f>SUM(D37)</f>
        <v>0</v>
      </c>
      <c r="E17" s="15">
        <f>E37</f>
        <v>1364554.3099999998</v>
      </c>
      <c r="F17" s="15">
        <f>SUM(F37)</f>
        <v>0</v>
      </c>
      <c r="G17" s="15">
        <f>SUM(G37)</f>
        <v>0</v>
      </c>
      <c r="H17" s="15">
        <f>H37</f>
        <v>0</v>
      </c>
      <c r="I17" s="15"/>
      <c r="J17" s="15">
        <f>SUM(J37)</f>
        <v>0</v>
      </c>
      <c r="K17" s="15">
        <f>SUM(K37)</f>
        <v>0</v>
      </c>
      <c r="L17" s="15">
        <f t="shared" ref="L17" si="8">SUM(L37)</f>
        <v>0</v>
      </c>
      <c r="M17" s="15">
        <f t="shared" ref="M17:N17" si="9">SUM(M37)</f>
        <v>0</v>
      </c>
      <c r="N17" s="15">
        <f t="shared" si="9"/>
        <v>0</v>
      </c>
      <c r="O17" s="15">
        <f t="shared" ref="O17" si="10">SUM(O37)</f>
        <v>1568.36</v>
      </c>
      <c r="P17" s="15">
        <f>SUM(P37)</f>
        <v>1568.36</v>
      </c>
      <c r="Q17" s="15">
        <f t="shared" ref="Q17:Z17" si="11">SUM(Q37)</f>
        <v>287258.28000000003</v>
      </c>
      <c r="R17" s="15">
        <f t="shared" si="11"/>
        <v>287258.28000000003</v>
      </c>
      <c r="S17" s="15">
        <f>SUM(S37)</f>
        <v>0</v>
      </c>
      <c r="T17" s="15">
        <f>SUM(T37)</f>
        <v>0</v>
      </c>
      <c r="U17" s="15">
        <f>U37</f>
        <v>0</v>
      </c>
      <c r="V17" s="15">
        <f t="shared" ref="V17:W17" si="12">SUM(V37)</f>
        <v>0</v>
      </c>
      <c r="W17" s="15">
        <f t="shared" si="12"/>
        <v>0</v>
      </c>
      <c r="X17" s="15">
        <f>X37+W17</f>
        <v>0</v>
      </c>
      <c r="Y17" s="15">
        <f t="shared" si="11"/>
        <v>0</v>
      </c>
      <c r="Z17" s="15">
        <f t="shared" si="11"/>
        <v>0</v>
      </c>
      <c r="AA17" s="15">
        <f>SUM(AA37)</f>
        <v>119419.61</v>
      </c>
      <c r="AB17" s="15">
        <f>SUM(AB37)</f>
        <v>0</v>
      </c>
      <c r="AC17" s="15">
        <f>AC37</f>
        <v>119419.61</v>
      </c>
      <c r="AD17" s="15">
        <f>SUM(AD37)</f>
        <v>0</v>
      </c>
      <c r="AE17" s="15">
        <f>SUM(AE37)</f>
        <v>0</v>
      </c>
      <c r="AF17" s="15">
        <f>AF37</f>
        <v>0</v>
      </c>
      <c r="AG17" s="117">
        <f>AG37</f>
        <v>0</v>
      </c>
      <c r="AH17" s="23">
        <f>+B17+AF17+AC17+U17+H17+E17+R17+Z17+M17+X17+AG17+P17</f>
        <v>1772800.56</v>
      </c>
    </row>
    <row r="18" spans="1:36" ht="15" customHeight="1" x14ac:dyDescent="0.2">
      <c r="A18" s="26"/>
      <c r="B18" s="12"/>
      <c r="C18" s="10"/>
      <c r="D18" s="12"/>
      <c r="E18" s="12"/>
      <c r="F18" s="10"/>
      <c r="G18" s="10"/>
      <c r="H18" s="10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0"/>
      <c r="T18" s="10"/>
      <c r="U18" s="10"/>
      <c r="V18" s="12"/>
      <c r="W18" s="12"/>
      <c r="X18" s="12"/>
      <c r="Y18" s="12"/>
      <c r="Z18" s="10"/>
      <c r="AA18" s="10"/>
      <c r="AB18" s="10"/>
      <c r="AC18" s="10"/>
      <c r="AD18" s="10"/>
      <c r="AE18" s="10"/>
      <c r="AF18" s="10"/>
      <c r="AG18" s="12"/>
      <c r="AH18" s="28">
        <f t="shared" ref="AH18" si="13">+B18+AF18+AC18+U18+H18+E18+R18+Z18+M18+X18+AG18+N18</f>
        <v>0</v>
      </c>
    </row>
    <row r="19" spans="1:36" ht="15" customHeight="1" x14ac:dyDescent="0.2">
      <c r="A19" s="44" t="s">
        <v>34</v>
      </c>
      <c r="B19" s="14">
        <f>SUM(B53)</f>
        <v>0</v>
      </c>
      <c r="C19" s="14">
        <f>SUM(C53)</f>
        <v>567.06000000000006</v>
      </c>
      <c r="D19" s="14">
        <f>SUM(D53)</f>
        <v>0</v>
      </c>
      <c r="E19" s="14">
        <f>E53</f>
        <v>567.06000000000006</v>
      </c>
      <c r="F19" s="14">
        <f>SUM(F53)</f>
        <v>0</v>
      </c>
      <c r="G19" s="14">
        <f>SUM(G53)</f>
        <v>0</v>
      </c>
      <c r="H19" s="14">
        <f>H53</f>
        <v>0</v>
      </c>
      <c r="I19" s="14"/>
      <c r="J19" s="14">
        <f>SUM(J53)</f>
        <v>0</v>
      </c>
      <c r="K19" s="14">
        <f>SUM(K53)</f>
        <v>0</v>
      </c>
      <c r="L19" s="14">
        <f t="shared" ref="L19" si="14">SUM(L53)</f>
        <v>0</v>
      </c>
      <c r="M19" s="14">
        <f t="shared" ref="M19:N19" si="15">SUM(M53)</f>
        <v>0</v>
      </c>
      <c r="N19" s="14">
        <f t="shared" si="15"/>
        <v>0</v>
      </c>
      <c r="O19" s="14">
        <f t="shared" ref="O19" si="16">SUM(O53)</f>
        <v>1568.36</v>
      </c>
      <c r="P19" s="14">
        <f>SUM(P53)</f>
        <v>1568.36</v>
      </c>
      <c r="Q19" s="14">
        <f t="shared" ref="Q19:Z19" si="17">SUM(Q53)</f>
        <v>2.08</v>
      </c>
      <c r="R19" s="14">
        <f t="shared" si="17"/>
        <v>2.08</v>
      </c>
      <c r="S19" s="14">
        <f>SUM(S53)</f>
        <v>0</v>
      </c>
      <c r="T19" s="14">
        <f>SUM(T53)</f>
        <v>0</v>
      </c>
      <c r="U19" s="14">
        <f>U53</f>
        <v>0</v>
      </c>
      <c r="V19" s="14">
        <f t="shared" ref="V19:W19" si="18">SUM(V53)</f>
        <v>0</v>
      </c>
      <c r="W19" s="14">
        <f t="shared" si="18"/>
        <v>0</v>
      </c>
      <c r="X19" s="14">
        <f>X53</f>
        <v>0</v>
      </c>
      <c r="Y19" s="14">
        <f t="shared" si="17"/>
        <v>0</v>
      </c>
      <c r="Z19" s="14">
        <f t="shared" si="17"/>
        <v>0</v>
      </c>
      <c r="AA19" s="14">
        <f>SUM(AA53)</f>
        <v>18385.14</v>
      </c>
      <c r="AB19" s="14">
        <f>SUM(AB53)</f>
        <v>0</v>
      </c>
      <c r="AC19" s="14">
        <f>AC53</f>
        <v>18385.14</v>
      </c>
      <c r="AD19" s="14">
        <f>SUM(AD53)</f>
        <v>0</v>
      </c>
      <c r="AE19" s="14">
        <f>SUM(AE53)</f>
        <v>0</v>
      </c>
      <c r="AF19" s="14">
        <f>AF53</f>
        <v>0</v>
      </c>
      <c r="AG19" s="18">
        <f>AG53</f>
        <v>0</v>
      </c>
      <c r="AH19" s="23">
        <f>+B19+AF19+AC19+U19+H19+E19+R19+Z19+M19+X19+AG19+P19</f>
        <v>20522.640000000003</v>
      </c>
    </row>
    <row r="20" spans="1:36" ht="15" customHeight="1" x14ac:dyDescent="0.2">
      <c r="A20" s="26"/>
      <c r="B20" s="11"/>
      <c r="C20" s="6"/>
      <c r="D20" s="11"/>
      <c r="E20" s="11"/>
      <c r="F20" s="6"/>
      <c r="G20" s="6"/>
      <c r="H20" s="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6"/>
      <c r="T20" s="6"/>
      <c r="U20" s="6"/>
      <c r="V20" s="11"/>
      <c r="W20" s="11"/>
      <c r="X20" s="11"/>
      <c r="Y20" s="11"/>
      <c r="Z20" s="6"/>
      <c r="AA20" s="6"/>
      <c r="AB20" s="6"/>
      <c r="AC20" s="6"/>
      <c r="AD20" s="6"/>
      <c r="AE20" s="6"/>
      <c r="AF20" s="6"/>
      <c r="AG20" s="11"/>
      <c r="AH20" s="27"/>
    </row>
    <row r="21" spans="1:36" ht="15" customHeight="1" x14ac:dyDescent="0.2">
      <c r="A21" s="29" t="s">
        <v>112</v>
      </c>
      <c r="B21" s="16">
        <f t="shared" ref="B21" si="19">+B17-B19</f>
        <v>0</v>
      </c>
      <c r="C21" s="16">
        <f t="shared" ref="C21:H21" si="20">+C17-C19</f>
        <v>1363987.2499999998</v>
      </c>
      <c r="D21" s="16">
        <f t="shared" si="20"/>
        <v>0</v>
      </c>
      <c r="E21" s="16">
        <f t="shared" si="20"/>
        <v>1363987.2499999998</v>
      </c>
      <c r="F21" s="16">
        <f t="shared" si="20"/>
        <v>0</v>
      </c>
      <c r="G21" s="16">
        <f t="shared" si="20"/>
        <v>0</v>
      </c>
      <c r="H21" s="16">
        <f t="shared" si="20"/>
        <v>0</v>
      </c>
      <c r="I21" s="16"/>
      <c r="J21" s="16">
        <f t="shared" ref="J21:L21" si="21">+J17-J19</f>
        <v>0</v>
      </c>
      <c r="K21" s="16">
        <f t="shared" si="21"/>
        <v>0</v>
      </c>
      <c r="L21" s="16">
        <f t="shared" si="21"/>
        <v>0</v>
      </c>
      <c r="M21" s="16">
        <f t="shared" ref="M21:N21" si="22">+M17-M19</f>
        <v>0</v>
      </c>
      <c r="N21" s="16">
        <f t="shared" si="22"/>
        <v>0</v>
      </c>
      <c r="O21" s="16">
        <f>+O17-O19</f>
        <v>0</v>
      </c>
      <c r="P21" s="16">
        <f>+P17-P19</f>
        <v>0</v>
      </c>
      <c r="Q21" s="16">
        <f t="shared" ref="Q21:Z21" si="23">+Q17-Q19</f>
        <v>287256.2</v>
      </c>
      <c r="R21" s="16">
        <f t="shared" si="23"/>
        <v>287256.2</v>
      </c>
      <c r="S21" s="16">
        <f>+S17-S19</f>
        <v>0</v>
      </c>
      <c r="T21" s="16">
        <f>+T17-T19</f>
        <v>0</v>
      </c>
      <c r="U21" s="16">
        <f>+U17-U19</f>
        <v>0</v>
      </c>
      <c r="V21" s="16">
        <f t="shared" ref="V21:W21" si="24">+V17-V19</f>
        <v>0</v>
      </c>
      <c r="W21" s="16">
        <f t="shared" si="24"/>
        <v>0</v>
      </c>
      <c r="X21" s="16">
        <f>+X17-X19</f>
        <v>0</v>
      </c>
      <c r="Y21" s="16">
        <f t="shared" si="23"/>
        <v>0</v>
      </c>
      <c r="Z21" s="16">
        <f t="shared" si="23"/>
        <v>0</v>
      </c>
      <c r="AA21" s="16">
        <f t="shared" ref="AA21:AF21" si="25">+AA17-AA19</f>
        <v>101034.47</v>
      </c>
      <c r="AB21" s="16">
        <f t="shared" si="25"/>
        <v>0</v>
      </c>
      <c r="AC21" s="16">
        <f t="shared" si="25"/>
        <v>101034.47</v>
      </c>
      <c r="AD21" s="16">
        <f t="shared" si="25"/>
        <v>0</v>
      </c>
      <c r="AE21" s="16">
        <f t="shared" si="25"/>
        <v>0</v>
      </c>
      <c r="AF21" s="16">
        <f t="shared" si="25"/>
        <v>0</v>
      </c>
      <c r="AG21" s="116">
        <f t="shared" ref="AG21" si="26">+AG17-AG19</f>
        <v>0</v>
      </c>
      <c r="AH21" s="30">
        <f>+AH17-AH19</f>
        <v>1752277.9200000002</v>
      </c>
    </row>
    <row r="22" spans="1:36" ht="15" customHeight="1" x14ac:dyDescent="0.2">
      <c r="A22" s="26"/>
      <c r="B22" s="13"/>
      <c r="C22" s="8"/>
      <c r="D22" s="13"/>
      <c r="E22" s="13"/>
      <c r="F22" s="8"/>
      <c r="G22" s="8"/>
      <c r="H22" s="8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8"/>
      <c r="T22" s="8"/>
      <c r="U22" s="8"/>
      <c r="V22" s="13"/>
      <c r="W22" s="13"/>
      <c r="X22" s="13"/>
      <c r="Y22" s="13"/>
      <c r="Z22" s="103"/>
      <c r="AA22" s="8"/>
      <c r="AB22" s="8"/>
      <c r="AC22" s="8"/>
      <c r="AD22" s="8"/>
      <c r="AE22" s="8"/>
      <c r="AF22" s="8"/>
      <c r="AG22" s="13"/>
      <c r="AH22" s="35"/>
    </row>
    <row r="23" spans="1:36" ht="15.75" thickBot="1" x14ac:dyDescent="0.25">
      <c r="A23" s="36" t="s">
        <v>35</v>
      </c>
      <c r="B23" s="80">
        <f t="shared" ref="B23:H23" si="27">+B21-B15</f>
        <v>0</v>
      </c>
      <c r="C23" s="80">
        <f t="shared" si="27"/>
        <v>0</v>
      </c>
      <c r="D23" s="80">
        <f t="shared" si="27"/>
        <v>0</v>
      </c>
      <c r="E23" s="80">
        <f t="shared" si="27"/>
        <v>0</v>
      </c>
      <c r="F23" s="80">
        <f t="shared" si="27"/>
        <v>0</v>
      </c>
      <c r="G23" s="80">
        <f t="shared" si="27"/>
        <v>0</v>
      </c>
      <c r="H23" s="80">
        <f t="shared" si="27"/>
        <v>0</v>
      </c>
      <c r="I23" s="80"/>
      <c r="J23" s="80">
        <f>+J21-J15</f>
        <v>0</v>
      </c>
      <c r="K23" s="80">
        <f>+K21-K15</f>
        <v>0</v>
      </c>
      <c r="L23" s="80">
        <f t="shared" ref="L23" si="28">+L21-L15</f>
        <v>0</v>
      </c>
      <c r="M23" s="80">
        <f t="shared" ref="M23:Z23" si="29">+M21-M15</f>
        <v>0</v>
      </c>
      <c r="N23" s="80">
        <f t="shared" si="29"/>
        <v>0</v>
      </c>
      <c r="O23" s="80">
        <f t="shared" ref="O23" si="30">+O21-O15</f>
        <v>0</v>
      </c>
      <c r="P23" s="80">
        <f t="shared" ref="P23" si="31">+P21-P15</f>
        <v>0</v>
      </c>
      <c r="Q23" s="80">
        <f t="shared" si="29"/>
        <v>0</v>
      </c>
      <c r="R23" s="80">
        <f t="shared" si="29"/>
        <v>0</v>
      </c>
      <c r="S23" s="80">
        <f>+S21-S15</f>
        <v>0</v>
      </c>
      <c r="T23" s="80">
        <f>+T21-T15</f>
        <v>0</v>
      </c>
      <c r="U23" s="80">
        <f>+U21-U15</f>
        <v>0</v>
      </c>
      <c r="V23" s="80">
        <f t="shared" ref="V23:W23" si="32">+V21-V15</f>
        <v>0</v>
      </c>
      <c r="W23" s="80">
        <f t="shared" si="32"/>
        <v>0</v>
      </c>
      <c r="X23" s="80">
        <f>+X21-X15</f>
        <v>0</v>
      </c>
      <c r="Y23" s="80">
        <f t="shared" si="29"/>
        <v>0</v>
      </c>
      <c r="Z23" s="80">
        <f t="shared" si="29"/>
        <v>0</v>
      </c>
      <c r="AA23" s="80">
        <f t="shared" ref="AA23:AH23" si="33">+AA21-AA15</f>
        <v>0</v>
      </c>
      <c r="AB23" s="80">
        <f t="shared" si="33"/>
        <v>0</v>
      </c>
      <c r="AC23" s="80">
        <f t="shared" si="33"/>
        <v>0</v>
      </c>
      <c r="AD23" s="80">
        <f t="shared" si="33"/>
        <v>0</v>
      </c>
      <c r="AE23" s="80">
        <f t="shared" si="33"/>
        <v>0</v>
      </c>
      <c r="AF23" s="80">
        <f t="shared" si="33"/>
        <v>0</v>
      </c>
      <c r="AG23" s="80">
        <f t="shared" si="33"/>
        <v>0</v>
      </c>
      <c r="AH23" s="80">
        <f t="shared" si="33"/>
        <v>0</v>
      </c>
    </row>
    <row r="24" spans="1:36" ht="6.75" customHeight="1" thickTop="1" thickBo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f t="shared" ref="O24:P24" si="34">+O22-O16</f>
        <v>0</v>
      </c>
      <c r="P24" s="9">
        <f t="shared" si="34"/>
        <v>0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6" ht="26.25" customHeight="1" thickTop="1" x14ac:dyDescent="0.2">
      <c r="A25" s="140" t="s">
        <v>108</v>
      </c>
      <c r="B25" s="84" t="s">
        <v>93</v>
      </c>
      <c r="C25" s="130" t="s">
        <v>28</v>
      </c>
      <c r="D25" s="131"/>
      <c r="E25" s="132"/>
      <c r="F25" s="130" t="s">
        <v>47</v>
      </c>
      <c r="G25" s="131"/>
      <c r="H25" s="132"/>
      <c r="I25" s="142" t="s">
        <v>64</v>
      </c>
      <c r="J25" s="144"/>
      <c r="K25" s="143"/>
      <c r="L25" s="142" t="s">
        <v>86</v>
      </c>
      <c r="M25" s="143"/>
      <c r="N25" s="142" t="s">
        <v>97</v>
      </c>
      <c r="O25" s="144"/>
      <c r="P25" s="143"/>
      <c r="Q25" s="142" t="s">
        <v>77</v>
      </c>
      <c r="R25" s="143"/>
      <c r="S25" s="130" t="s">
        <v>67</v>
      </c>
      <c r="T25" s="131"/>
      <c r="U25" s="132"/>
      <c r="V25" s="130" t="s">
        <v>70</v>
      </c>
      <c r="W25" s="131"/>
      <c r="X25" s="132"/>
      <c r="Y25" s="142" t="s">
        <v>55</v>
      </c>
      <c r="Z25" s="143"/>
      <c r="AA25" s="130" t="s">
        <v>27</v>
      </c>
      <c r="AB25" s="131"/>
      <c r="AC25" s="132"/>
      <c r="AD25" s="130" t="s">
        <v>26</v>
      </c>
      <c r="AE25" s="131"/>
      <c r="AF25" s="132"/>
      <c r="AG25" s="122" t="s">
        <v>95</v>
      </c>
      <c r="AH25" s="135" t="s">
        <v>6</v>
      </c>
    </row>
    <row r="26" spans="1:36" s="72" customFormat="1" ht="48" customHeight="1" x14ac:dyDescent="0.2">
      <c r="A26" s="145"/>
      <c r="B26" s="84" t="s">
        <v>94</v>
      </c>
      <c r="C26" s="84" t="s">
        <v>57</v>
      </c>
      <c r="D26" s="84" t="s">
        <v>58</v>
      </c>
      <c r="E26" s="84" t="s">
        <v>7</v>
      </c>
      <c r="F26" s="84" t="s">
        <v>53</v>
      </c>
      <c r="G26" s="37" t="s">
        <v>48</v>
      </c>
      <c r="H26" s="84" t="s">
        <v>7</v>
      </c>
      <c r="I26" s="84" t="s">
        <v>65</v>
      </c>
      <c r="J26" s="37" t="s">
        <v>66</v>
      </c>
      <c r="K26" s="84" t="s">
        <v>7</v>
      </c>
      <c r="L26" s="84" t="s">
        <v>87</v>
      </c>
      <c r="M26" s="84" t="s">
        <v>7</v>
      </c>
      <c r="N26" s="84" t="s">
        <v>98</v>
      </c>
      <c r="O26" s="84" t="s">
        <v>106</v>
      </c>
      <c r="P26" s="84" t="s">
        <v>7</v>
      </c>
      <c r="Q26" s="84" t="s">
        <v>56</v>
      </c>
      <c r="R26" s="84" t="s">
        <v>7</v>
      </c>
      <c r="S26" s="84" t="s">
        <v>68</v>
      </c>
      <c r="T26" s="37" t="s">
        <v>69</v>
      </c>
      <c r="U26" s="84" t="s">
        <v>7</v>
      </c>
      <c r="V26" s="84" t="s">
        <v>71</v>
      </c>
      <c r="W26" s="37" t="s">
        <v>72</v>
      </c>
      <c r="X26" s="84" t="s">
        <v>7</v>
      </c>
      <c r="Y26" s="84" t="s">
        <v>54</v>
      </c>
      <c r="Z26" s="84" t="s">
        <v>7</v>
      </c>
      <c r="AA26" s="84" t="s">
        <v>60</v>
      </c>
      <c r="AB26" s="37" t="s">
        <v>46</v>
      </c>
      <c r="AC26" s="84" t="s">
        <v>7</v>
      </c>
      <c r="AD26" s="84" t="s">
        <v>52</v>
      </c>
      <c r="AE26" s="37" t="s">
        <v>45</v>
      </c>
      <c r="AF26" s="84" t="s">
        <v>7</v>
      </c>
      <c r="AG26" s="115" t="s">
        <v>96</v>
      </c>
      <c r="AH26" s="139"/>
    </row>
    <row r="27" spans="1:36" s="7" customFormat="1" ht="24" customHeight="1" x14ac:dyDescent="0.25">
      <c r="A27" s="61" t="s">
        <v>19</v>
      </c>
      <c r="B27" s="56"/>
      <c r="C27" s="56"/>
      <c r="D27" s="56"/>
      <c r="E27" s="56">
        <f>+C27+D27</f>
        <v>0</v>
      </c>
      <c r="F27" s="56"/>
      <c r="G27" s="56"/>
      <c r="H27" s="56">
        <f>+F27+G27</f>
        <v>0</v>
      </c>
      <c r="I27" s="56"/>
      <c r="J27" s="56"/>
      <c r="K27" s="68">
        <f>+I27+J27</f>
        <v>0</v>
      </c>
      <c r="L27" s="56"/>
      <c r="M27" s="56">
        <f>+L27</f>
        <v>0</v>
      </c>
      <c r="N27" s="56"/>
      <c r="O27" s="56"/>
      <c r="P27" s="56">
        <f>+N27+O27</f>
        <v>0</v>
      </c>
      <c r="Q27" s="56"/>
      <c r="R27" s="56">
        <f>+Q27</f>
        <v>0</v>
      </c>
      <c r="S27" s="56"/>
      <c r="T27" s="56"/>
      <c r="U27" s="56">
        <f>+S27+T27</f>
        <v>0</v>
      </c>
      <c r="V27" s="56"/>
      <c r="W27" s="56"/>
      <c r="X27" s="56"/>
      <c r="Y27" s="68">
        <v>0</v>
      </c>
      <c r="Z27" s="68">
        <f>+Y27</f>
        <v>0</v>
      </c>
      <c r="AA27" s="56"/>
      <c r="AB27" s="56"/>
      <c r="AC27" s="56">
        <f>+AA27+AB27</f>
        <v>0</v>
      </c>
      <c r="AD27" s="56"/>
      <c r="AE27" s="56"/>
      <c r="AF27" s="56">
        <f>+AD27+AE27</f>
        <v>0</v>
      </c>
      <c r="AG27" s="118"/>
      <c r="AH27" s="57">
        <f>+B27+AF27+AC27+U27+H27+E27+R27+Z27+M27+X27+AG27+P27</f>
        <v>0</v>
      </c>
      <c r="AI27" s="50"/>
      <c r="AJ27" s="50"/>
    </row>
    <row r="28" spans="1:36" s="7" customFormat="1" ht="24" customHeight="1" x14ac:dyDescent="0.25">
      <c r="A28" s="51" t="s">
        <v>20</v>
      </c>
      <c r="B28" s="82">
        <v>0</v>
      </c>
      <c r="C28" s="82">
        <f>567970.33+788997.58</f>
        <v>1356967.91</v>
      </c>
      <c r="D28" s="82">
        <f>1356967.91-C28</f>
        <v>0</v>
      </c>
      <c r="E28" s="82">
        <f>+C28+D28</f>
        <v>1356967.91</v>
      </c>
      <c r="F28" s="49"/>
      <c r="G28" s="82">
        <v>0</v>
      </c>
      <c r="H28" s="82">
        <f>+F28+G28</f>
        <v>0</v>
      </c>
      <c r="I28" s="82"/>
      <c r="J28" s="82">
        <v>0</v>
      </c>
      <c r="K28" s="83">
        <f>+I28+J28</f>
        <v>0</v>
      </c>
      <c r="L28" s="82">
        <v>0</v>
      </c>
      <c r="M28" s="82">
        <f>+L28</f>
        <v>0</v>
      </c>
      <c r="N28" s="82">
        <v>0</v>
      </c>
      <c r="O28" s="82">
        <v>1568.36</v>
      </c>
      <c r="P28" s="82">
        <f>+N28+O28</f>
        <v>1568.36</v>
      </c>
      <c r="Q28" s="49">
        <v>287258.28000000003</v>
      </c>
      <c r="R28" s="49">
        <f>+Q28</f>
        <v>287258.28000000003</v>
      </c>
      <c r="S28" s="82"/>
      <c r="T28" s="82">
        <v>0</v>
      </c>
      <c r="U28" s="82">
        <f>+S28+T28</f>
        <v>0</v>
      </c>
      <c r="V28" s="82">
        <v>0</v>
      </c>
      <c r="W28" s="82">
        <v>0</v>
      </c>
      <c r="X28" s="82">
        <f>+V28+W28</f>
        <v>0</v>
      </c>
      <c r="Y28" s="83">
        <v>0</v>
      </c>
      <c r="Z28" s="83">
        <f>+Y28</f>
        <v>0</v>
      </c>
      <c r="AA28" s="82">
        <v>119151.6</v>
      </c>
      <c r="AB28" s="49">
        <v>0</v>
      </c>
      <c r="AC28" s="49">
        <f>+AA28+AB28</f>
        <v>119151.6</v>
      </c>
      <c r="AD28" s="82">
        <v>0</v>
      </c>
      <c r="AE28" s="69">
        <v>0</v>
      </c>
      <c r="AF28" s="15">
        <f>+AD28+AE28</f>
        <v>0</v>
      </c>
      <c r="AG28" s="117">
        <v>0</v>
      </c>
      <c r="AH28" s="23">
        <f t="shared" ref="AH28:AH36" si="35">+B28+AF28+AC28+U28+H28+E28+R28+Z28+M28+X28+AG28+P28</f>
        <v>1764946.1500000001</v>
      </c>
      <c r="AI28" s="52"/>
      <c r="AJ28" s="52"/>
    </row>
    <row r="29" spans="1:36" s="7" customFormat="1" ht="24" customHeight="1" x14ac:dyDescent="0.25">
      <c r="A29" s="62" t="s">
        <v>39</v>
      </c>
      <c r="B29" s="70"/>
      <c r="C29" s="70"/>
      <c r="D29" s="70"/>
      <c r="E29" s="100">
        <f t="shared" ref="E29:E35" si="36">+C29+D29</f>
        <v>0</v>
      </c>
      <c r="F29" s="70"/>
      <c r="G29" s="70"/>
      <c r="H29" s="100">
        <f t="shared" ref="H29:H36" si="37">+F29+G29</f>
        <v>0</v>
      </c>
      <c r="I29" s="100"/>
      <c r="J29" s="100"/>
      <c r="K29" s="102">
        <f t="shared" ref="K29:K36" si="38">+I29+J29</f>
        <v>0</v>
      </c>
      <c r="L29" s="100"/>
      <c r="M29" s="100">
        <f t="shared" ref="M29:M36" si="39">+L29</f>
        <v>0</v>
      </c>
      <c r="N29" s="100"/>
      <c r="O29" s="100"/>
      <c r="P29" s="100">
        <f t="shared" ref="P29:P36" si="40">+N29+O29</f>
        <v>0</v>
      </c>
      <c r="Q29" s="70"/>
      <c r="R29" s="63">
        <f>+Q29</f>
        <v>0</v>
      </c>
      <c r="S29" s="63"/>
      <c r="T29" s="63"/>
      <c r="U29" s="100">
        <f t="shared" ref="U29:U36" si="41">+S29+T29</f>
        <v>0</v>
      </c>
      <c r="V29" s="100"/>
      <c r="W29" s="100"/>
      <c r="X29" s="100"/>
      <c r="Y29" s="101"/>
      <c r="Z29" s="102">
        <f>+Y29</f>
        <v>0</v>
      </c>
      <c r="AA29" s="63"/>
      <c r="AB29" s="63"/>
      <c r="AC29" s="63">
        <f t="shared" ref="AC29:AC36" si="42">+AA29+AB29</f>
        <v>0</v>
      </c>
      <c r="AD29" s="70"/>
      <c r="AE29" s="96"/>
      <c r="AF29" s="71">
        <f>+AD29+AE29</f>
        <v>0</v>
      </c>
      <c r="AG29" s="119"/>
      <c r="AH29" s="28">
        <f t="shared" si="35"/>
        <v>0</v>
      </c>
      <c r="AI29" s="52"/>
      <c r="AJ29" s="52"/>
    </row>
    <row r="30" spans="1:36" s="7" customFormat="1" ht="24" customHeight="1" x14ac:dyDescent="0.25">
      <c r="A30" s="62" t="s">
        <v>73</v>
      </c>
      <c r="B30" s="70"/>
      <c r="C30" s="70"/>
      <c r="D30" s="70"/>
      <c r="E30" s="100"/>
      <c r="F30" s="70"/>
      <c r="G30" s="70"/>
      <c r="H30" s="100"/>
      <c r="I30" s="100"/>
      <c r="J30" s="100"/>
      <c r="K30" s="102"/>
      <c r="L30" s="100"/>
      <c r="M30" s="100">
        <f t="shared" si="39"/>
        <v>0</v>
      </c>
      <c r="N30" s="100"/>
      <c r="O30" s="100"/>
      <c r="P30" s="100"/>
      <c r="Q30" s="70"/>
      <c r="R30" s="63"/>
      <c r="S30" s="63"/>
      <c r="T30" s="63"/>
      <c r="U30" s="100"/>
      <c r="V30" s="100"/>
      <c r="W30" s="100"/>
      <c r="X30" s="100"/>
      <c r="Y30" s="101"/>
      <c r="Z30" s="102"/>
      <c r="AA30" s="63"/>
      <c r="AB30" s="63"/>
      <c r="AC30" s="63"/>
      <c r="AD30" s="70"/>
      <c r="AE30" s="96"/>
      <c r="AF30" s="71"/>
      <c r="AG30" s="119"/>
      <c r="AH30" s="28">
        <f t="shared" si="35"/>
        <v>0</v>
      </c>
      <c r="AI30" s="52"/>
      <c r="AJ30" s="52"/>
    </row>
    <row r="31" spans="1:36" s="7" customFormat="1" ht="24" customHeight="1" x14ac:dyDescent="0.25">
      <c r="A31" s="62" t="s">
        <v>74</v>
      </c>
      <c r="B31" s="70"/>
      <c r="C31" s="70">
        <v>7586.4</v>
      </c>
      <c r="D31" s="70">
        <v>0</v>
      </c>
      <c r="E31" s="100">
        <f t="shared" si="36"/>
        <v>7586.4</v>
      </c>
      <c r="F31" s="70">
        <v>0</v>
      </c>
      <c r="G31" s="70">
        <v>0</v>
      </c>
      <c r="H31" s="100">
        <f t="shared" si="37"/>
        <v>0</v>
      </c>
      <c r="I31" s="100"/>
      <c r="J31" s="100"/>
      <c r="K31" s="102">
        <f t="shared" si="38"/>
        <v>0</v>
      </c>
      <c r="L31" s="100"/>
      <c r="M31" s="100">
        <f t="shared" si="39"/>
        <v>0</v>
      </c>
      <c r="N31" s="100"/>
      <c r="O31" s="100"/>
      <c r="P31" s="100">
        <f t="shared" si="40"/>
        <v>0</v>
      </c>
      <c r="Q31" s="70"/>
      <c r="R31" s="63">
        <f t="shared" ref="R31:R36" si="43">+Q31</f>
        <v>0</v>
      </c>
      <c r="S31" s="63"/>
      <c r="T31" s="63"/>
      <c r="U31" s="100">
        <f t="shared" si="41"/>
        <v>0</v>
      </c>
      <c r="V31" s="100"/>
      <c r="W31" s="100"/>
      <c r="X31" s="100"/>
      <c r="Y31" s="101"/>
      <c r="Z31" s="102">
        <f t="shared" ref="Z31:Z36" si="44">+Y31</f>
        <v>0</v>
      </c>
      <c r="AA31" s="63">
        <v>268.01</v>
      </c>
      <c r="AB31" s="63"/>
      <c r="AC31" s="63">
        <f t="shared" si="42"/>
        <v>268.01</v>
      </c>
      <c r="AD31" s="70"/>
      <c r="AE31" s="96">
        <v>0</v>
      </c>
      <c r="AF31" s="71">
        <f t="shared" ref="AF31:AF36" si="45">+AD31+AE31</f>
        <v>0</v>
      </c>
      <c r="AG31" s="119">
        <v>0</v>
      </c>
      <c r="AH31" s="28">
        <f t="shared" si="35"/>
        <v>7854.41</v>
      </c>
      <c r="AI31" s="52"/>
      <c r="AJ31" s="52"/>
    </row>
    <row r="32" spans="1:36" s="7" customFormat="1" ht="24" customHeight="1" x14ac:dyDescent="0.25">
      <c r="A32" s="53" t="s">
        <v>13</v>
      </c>
      <c r="B32" s="49"/>
      <c r="C32" s="49">
        <v>0</v>
      </c>
      <c r="D32" s="49"/>
      <c r="E32" s="82">
        <f t="shared" si="36"/>
        <v>0</v>
      </c>
      <c r="F32" s="49"/>
      <c r="G32" s="49"/>
      <c r="H32" s="82">
        <f t="shared" si="37"/>
        <v>0</v>
      </c>
      <c r="I32" s="82"/>
      <c r="J32" s="82"/>
      <c r="K32" s="83">
        <f t="shared" si="38"/>
        <v>0</v>
      </c>
      <c r="L32" s="82"/>
      <c r="M32" s="82">
        <f t="shared" si="39"/>
        <v>0</v>
      </c>
      <c r="N32" s="82"/>
      <c r="O32" s="82"/>
      <c r="P32" s="82">
        <f t="shared" si="40"/>
        <v>0</v>
      </c>
      <c r="Q32" s="49"/>
      <c r="R32" s="49">
        <f t="shared" si="43"/>
        <v>0</v>
      </c>
      <c r="S32" s="49"/>
      <c r="T32" s="49"/>
      <c r="U32" s="82">
        <f t="shared" si="41"/>
        <v>0</v>
      </c>
      <c r="V32" s="82"/>
      <c r="W32" s="82"/>
      <c r="X32" s="82"/>
      <c r="Y32" s="15"/>
      <c r="Z32" s="83">
        <f t="shared" si="44"/>
        <v>0</v>
      </c>
      <c r="AA32" s="49"/>
      <c r="AB32" s="49"/>
      <c r="AC32" s="49">
        <f t="shared" si="42"/>
        <v>0</v>
      </c>
      <c r="AD32" s="67"/>
      <c r="AE32" s="69"/>
      <c r="AF32" s="15">
        <f t="shared" si="45"/>
        <v>0</v>
      </c>
      <c r="AG32" s="117"/>
      <c r="AH32" s="23">
        <f t="shared" si="35"/>
        <v>0</v>
      </c>
      <c r="AI32" s="146" t="s">
        <v>62</v>
      </c>
      <c r="AJ32" s="147"/>
    </row>
    <row r="33" spans="1:36" s="7" customFormat="1" ht="24" customHeight="1" x14ac:dyDescent="0.25">
      <c r="A33" s="64" t="s">
        <v>21</v>
      </c>
      <c r="B33" s="63"/>
      <c r="C33" s="63"/>
      <c r="D33" s="63"/>
      <c r="E33" s="100">
        <f t="shared" si="36"/>
        <v>0</v>
      </c>
      <c r="F33" s="63"/>
      <c r="G33" s="63"/>
      <c r="H33" s="100">
        <f t="shared" si="37"/>
        <v>0</v>
      </c>
      <c r="I33" s="100"/>
      <c r="J33" s="100"/>
      <c r="K33" s="102">
        <f t="shared" si="38"/>
        <v>0</v>
      </c>
      <c r="L33" s="100"/>
      <c r="M33" s="100">
        <f t="shared" si="39"/>
        <v>0</v>
      </c>
      <c r="N33" s="100"/>
      <c r="O33" s="100"/>
      <c r="P33" s="100">
        <f t="shared" si="40"/>
        <v>0</v>
      </c>
      <c r="Q33" s="63"/>
      <c r="R33" s="63">
        <f t="shared" si="43"/>
        <v>0</v>
      </c>
      <c r="S33" s="63"/>
      <c r="T33" s="63"/>
      <c r="U33" s="100">
        <f t="shared" si="41"/>
        <v>0</v>
      </c>
      <c r="V33" s="100"/>
      <c r="W33" s="100"/>
      <c r="X33" s="100"/>
      <c r="Y33" s="71"/>
      <c r="Z33" s="102">
        <f t="shared" si="44"/>
        <v>0</v>
      </c>
      <c r="AA33" s="63"/>
      <c r="AB33" s="63"/>
      <c r="AC33" s="63">
        <f t="shared" si="42"/>
        <v>0</v>
      </c>
      <c r="AD33" s="63"/>
      <c r="AE33" s="96"/>
      <c r="AF33" s="71">
        <f t="shared" si="45"/>
        <v>0</v>
      </c>
      <c r="AG33" s="119"/>
      <c r="AH33" s="28">
        <f t="shared" si="35"/>
        <v>0</v>
      </c>
      <c r="AI33" s="148" t="s">
        <v>63</v>
      </c>
      <c r="AJ33" s="149"/>
    </row>
    <row r="34" spans="1:36" s="7" customFormat="1" ht="24" customHeight="1" x14ac:dyDescent="0.25">
      <c r="A34" s="60" t="s">
        <v>22</v>
      </c>
      <c r="B34" s="49"/>
      <c r="C34" s="49"/>
      <c r="D34" s="49"/>
      <c r="E34" s="82">
        <f t="shared" si="36"/>
        <v>0</v>
      </c>
      <c r="F34" s="49"/>
      <c r="G34" s="49"/>
      <c r="H34" s="82">
        <f t="shared" si="37"/>
        <v>0</v>
      </c>
      <c r="I34" s="82"/>
      <c r="J34" s="82"/>
      <c r="K34" s="83">
        <f t="shared" si="38"/>
        <v>0</v>
      </c>
      <c r="L34" s="82"/>
      <c r="M34" s="82">
        <f t="shared" si="39"/>
        <v>0</v>
      </c>
      <c r="N34" s="82"/>
      <c r="O34" s="82"/>
      <c r="P34" s="82">
        <f t="shared" si="40"/>
        <v>0</v>
      </c>
      <c r="Q34" s="49"/>
      <c r="R34" s="49">
        <f t="shared" si="43"/>
        <v>0</v>
      </c>
      <c r="S34" s="49"/>
      <c r="T34" s="49"/>
      <c r="U34" s="82">
        <f t="shared" si="41"/>
        <v>0</v>
      </c>
      <c r="V34" s="82"/>
      <c r="W34" s="82"/>
      <c r="X34" s="82"/>
      <c r="Y34" s="15"/>
      <c r="Z34" s="83">
        <f t="shared" si="44"/>
        <v>0</v>
      </c>
      <c r="AA34" s="49"/>
      <c r="AB34" s="49"/>
      <c r="AC34" s="49">
        <f t="shared" si="42"/>
        <v>0</v>
      </c>
      <c r="AD34" s="49"/>
      <c r="AE34" s="69"/>
      <c r="AF34" s="15">
        <f t="shared" si="45"/>
        <v>0</v>
      </c>
      <c r="AG34" s="117"/>
      <c r="AH34" s="23">
        <f t="shared" si="35"/>
        <v>0</v>
      </c>
      <c r="AI34" s="54"/>
      <c r="AJ34" s="54"/>
    </row>
    <row r="35" spans="1:36" s="7" customFormat="1" ht="24" customHeight="1" x14ac:dyDescent="0.25">
      <c r="A35" s="64" t="s">
        <v>16</v>
      </c>
      <c r="B35" s="63"/>
      <c r="C35" s="63">
        <v>0</v>
      </c>
      <c r="D35" s="63">
        <v>0</v>
      </c>
      <c r="E35" s="100">
        <f t="shared" si="36"/>
        <v>0</v>
      </c>
      <c r="F35" s="63"/>
      <c r="G35" s="63"/>
      <c r="H35" s="100">
        <f t="shared" si="37"/>
        <v>0</v>
      </c>
      <c r="I35" s="100"/>
      <c r="J35" s="100"/>
      <c r="K35" s="102">
        <f t="shared" si="38"/>
        <v>0</v>
      </c>
      <c r="L35" s="100"/>
      <c r="M35" s="100">
        <f t="shared" si="39"/>
        <v>0</v>
      </c>
      <c r="N35" s="100">
        <v>0</v>
      </c>
      <c r="O35" s="100">
        <v>0</v>
      </c>
      <c r="P35" s="100">
        <f t="shared" si="40"/>
        <v>0</v>
      </c>
      <c r="Q35" s="63"/>
      <c r="R35" s="63">
        <f t="shared" si="43"/>
        <v>0</v>
      </c>
      <c r="S35" s="63"/>
      <c r="T35" s="63">
        <v>0</v>
      </c>
      <c r="U35" s="100">
        <f t="shared" si="41"/>
        <v>0</v>
      </c>
      <c r="V35" s="100">
        <v>0</v>
      </c>
      <c r="W35" s="100"/>
      <c r="X35" s="82">
        <f>+V35+W35</f>
        <v>0</v>
      </c>
      <c r="Y35" s="71">
        <v>0</v>
      </c>
      <c r="Z35" s="102">
        <f t="shared" si="44"/>
        <v>0</v>
      </c>
      <c r="AA35" s="63"/>
      <c r="AB35" s="63"/>
      <c r="AC35" s="63">
        <f t="shared" si="42"/>
        <v>0</v>
      </c>
      <c r="AD35" s="63"/>
      <c r="AE35" s="96"/>
      <c r="AF35" s="71">
        <f t="shared" si="45"/>
        <v>0</v>
      </c>
      <c r="AG35" s="119"/>
      <c r="AH35" s="28">
        <f t="shared" si="35"/>
        <v>0</v>
      </c>
      <c r="AI35" s="54"/>
      <c r="AJ35" s="54"/>
    </row>
    <row r="36" spans="1:36" s="7" customFormat="1" ht="24" customHeight="1" x14ac:dyDescent="0.25">
      <c r="A36" s="53" t="s">
        <v>37</v>
      </c>
      <c r="B36" s="49">
        <v>0</v>
      </c>
      <c r="C36" s="49">
        <v>0</v>
      </c>
      <c r="D36" s="49">
        <v>0</v>
      </c>
      <c r="E36" s="82">
        <f>+C36+D36</f>
        <v>0</v>
      </c>
      <c r="F36" s="49"/>
      <c r="G36" s="49"/>
      <c r="H36" s="82">
        <f t="shared" si="37"/>
        <v>0</v>
      </c>
      <c r="I36" s="82"/>
      <c r="J36" s="82">
        <v>0</v>
      </c>
      <c r="K36" s="83">
        <f t="shared" si="38"/>
        <v>0</v>
      </c>
      <c r="L36" s="82">
        <v>0</v>
      </c>
      <c r="M36" s="82">
        <f t="shared" si="39"/>
        <v>0</v>
      </c>
      <c r="N36" s="82"/>
      <c r="O36" s="82"/>
      <c r="P36" s="82">
        <f t="shared" si="40"/>
        <v>0</v>
      </c>
      <c r="Q36" s="49">
        <v>0</v>
      </c>
      <c r="R36" s="49">
        <f t="shared" si="43"/>
        <v>0</v>
      </c>
      <c r="S36" s="49"/>
      <c r="T36" s="49">
        <v>0</v>
      </c>
      <c r="U36" s="82">
        <f t="shared" si="41"/>
        <v>0</v>
      </c>
      <c r="V36" s="82">
        <v>0</v>
      </c>
      <c r="W36" s="82">
        <v>0</v>
      </c>
      <c r="X36" s="82">
        <f>+V36+W36</f>
        <v>0</v>
      </c>
      <c r="Y36" s="15">
        <v>0</v>
      </c>
      <c r="Z36" s="83">
        <f t="shared" si="44"/>
        <v>0</v>
      </c>
      <c r="AA36" s="49"/>
      <c r="AB36" s="49"/>
      <c r="AC36" s="49">
        <f t="shared" si="42"/>
        <v>0</v>
      </c>
      <c r="AD36" s="49"/>
      <c r="AE36" s="49"/>
      <c r="AF36" s="49">
        <f t="shared" si="45"/>
        <v>0</v>
      </c>
      <c r="AG36" s="69"/>
      <c r="AH36" s="23">
        <f t="shared" si="35"/>
        <v>0</v>
      </c>
      <c r="AI36" s="54"/>
      <c r="AJ36" s="54"/>
    </row>
    <row r="37" spans="1:36" ht="15.75" thickBot="1" x14ac:dyDescent="0.25">
      <c r="A37" s="33" t="s">
        <v>10</v>
      </c>
      <c r="B37" s="34">
        <f t="shared" ref="B37:H37" si="46">SUM(B27:B36)</f>
        <v>0</v>
      </c>
      <c r="C37" s="34">
        <f t="shared" si="46"/>
        <v>1364554.3099999998</v>
      </c>
      <c r="D37" s="34">
        <f t="shared" si="46"/>
        <v>0</v>
      </c>
      <c r="E37" s="34">
        <f t="shared" si="46"/>
        <v>1364554.3099999998</v>
      </c>
      <c r="F37" s="34">
        <f t="shared" si="46"/>
        <v>0</v>
      </c>
      <c r="G37" s="34">
        <f t="shared" si="46"/>
        <v>0</v>
      </c>
      <c r="H37" s="34">
        <f t="shared" si="46"/>
        <v>0</v>
      </c>
      <c r="I37" s="34"/>
      <c r="J37" s="34">
        <f>SUM(J27:J36)</f>
        <v>0</v>
      </c>
      <c r="K37" s="34">
        <f>SUM(K27:K36)</f>
        <v>0</v>
      </c>
      <c r="L37" s="34">
        <f t="shared" ref="L37:N37" si="47">SUM(L27:L36)</f>
        <v>0</v>
      </c>
      <c r="M37" s="34">
        <f t="shared" si="47"/>
        <v>0</v>
      </c>
      <c r="N37" s="34">
        <f t="shared" si="47"/>
        <v>0</v>
      </c>
      <c r="O37" s="34">
        <f>SUM(O27:O36)</f>
        <v>1568.36</v>
      </c>
      <c r="P37" s="34">
        <f>SUM(P27:P36)</f>
        <v>1568.36</v>
      </c>
      <c r="Q37" s="34">
        <f t="shared" ref="Q37:AH37" si="48">SUM(Q27:Q36)</f>
        <v>287258.28000000003</v>
      </c>
      <c r="R37" s="34">
        <f t="shared" si="48"/>
        <v>287258.28000000003</v>
      </c>
      <c r="S37" s="34">
        <f>SUM(S27:S36)</f>
        <v>0</v>
      </c>
      <c r="T37" s="34">
        <f>SUM(T27:T36)</f>
        <v>0</v>
      </c>
      <c r="U37" s="34">
        <f>SUM(U27:U36)</f>
        <v>0</v>
      </c>
      <c r="V37" s="47">
        <f t="shared" ref="V37:X37" si="49">SUM(V27:V36)</f>
        <v>0</v>
      </c>
      <c r="W37" s="47">
        <f t="shared" si="49"/>
        <v>0</v>
      </c>
      <c r="X37" s="47">
        <f t="shared" si="49"/>
        <v>0</v>
      </c>
      <c r="Y37" s="47">
        <f t="shared" si="48"/>
        <v>0</v>
      </c>
      <c r="Z37" s="34">
        <f t="shared" si="48"/>
        <v>0</v>
      </c>
      <c r="AA37" s="47">
        <f t="shared" ref="AA37:AG37" si="50">SUM(AA27:AA36)</f>
        <v>119419.61</v>
      </c>
      <c r="AB37" s="34">
        <f t="shared" si="50"/>
        <v>0</v>
      </c>
      <c r="AC37" s="34">
        <f t="shared" si="50"/>
        <v>119419.61</v>
      </c>
      <c r="AD37" s="34">
        <f t="shared" si="50"/>
        <v>0</v>
      </c>
      <c r="AE37" s="34">
        <f t="shared" si="50"/>
        <v>0</v>
      </c>
      <c r="AF37" s="34">
        <f t="shared" si="50"/>
        <v>0</v>
      </c>
      <c r="AG37" s="120">
        <f t="shared" si="50"/>
        <v>0</v>
      </c>
      <c r="AH37" s="66">
        <f t="shared" si="48"/>
        <v>1772800.56</v>
      </c>
    </row>
    <row r="38" spans="1:36" ht="10.5" customHeight="1" thickTop="1" thickBo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6" ht="25.5" customHeight="1" thickTop="1" x14ac:dyDescent="0.2">
      <c r="A39" s="140" t="s">
        <v>109</v>
      </c>
      <c r="B39" s="114" t="s">
        <v>93</v>
      </c>
      <c r="C39" s="130" t="s">
        <v>28</v>
      </c>
      <c r="D39" s="131"/>
      <c r="E39" s="132"/>
      <c r="F39" s="130" t="s">
        <v>47</v>
      </c>
      <c r="G39" s="131"/>
      <c r="H39" s="132"/>
      <c r="I39" s="142" t="s">
        <v>64</v>
      </c>
      <c r="J39" s="144"/>
      <c r="K39" s="143"/>
      <c r="L39" s="142" t="s">
        <v>86</v>
      </c>
      <c r="M39" s="143"/>
      <c r="N39" s="142" t="s">
        <v>97</v>
      </c>
      <c r="O39" s="144"/>
      <c r="P39" s="143"/>
      <c r="Q39" s="142" t="s">
        <v>77</v>
      </c>
      <c r="R39" s="143"/>
      <c r="S39" s="130" t="s">
        <v>67</v>
      </c>
      <c r="T39" s="131"/>
      <c r="U39" s="132"/>
      <c r="V39" s="130" t="s">
        <v>70</v>
      </c>
      <c r="W39" s="131"/>
      <c r="X39" s="132"/>
      <c r="Y39" s="142" t="s">
        <v>55</v>
      </c>
      <c r="Z39" s="143"/>
      <c r="AA39" s="130" t="s">
        <v>27</v>
      </c>
      <c r="AB39" s="131"/>
      <c r="AC39" s="132"/>
      <c r="AD39" s="130" t="s">
        <v>26</v>
      </c>
      <c r="AE39" s="131"/>
      <c r="AF39" s="132"/>
      <c r="AG39" s="122" t="s">
        <v>95</v>
      </c>
      <c r="AH39" s="135" t="s">
        <v>6</v>
      </c>
    </row>
    <row r="40" spans="1:36" s="72" customFormat="1" ht="50.25" customHeight="1" x14ac:dyDescent="0.2">
      <c r="A40" s="145"/>
      <c r="B40" s="84" t="s">
        <v>94</v>
      </c>
      <c r="C40" s="84" t="s">
        <v>57</v>
      </c>
      <c r="D40" s="84" t="s">
        <v>58</v>
      </c>
      <c r="E40" s="84" t="s">
        <v>7</v>
      </c>
      <c r="F40" s="84" t="s">
        <v>53</v>
      </c>
      <c r="G40" s="37" t="s">
        <v>48</v>
      </c>
      <c r="H40" s="84" t="s">
        <v>7</v>
      </c>
      <c r="I40" s="84" t="s">
        <v>65</v>
      </c>
      <c r="J40" s="37" t="s">
        <v>66</v>
      </c>
      <c r="K40" s="84" t="s">
        <v>7</v>
      </c>
      <c r="L40" s="84" t="s">
        <v>87</v>
      </c>
      <c r="M40" s="84" t="s">
        <v>7</v>
      </c>
      <c r="N40" s="84" t="s">
        <v>98</v>
      </c>
      <c r="O40" s="37" t="s">
        <v>105</v>
      </c>
      <c r="P40" s="84" t="s">
        <v>7</v>
      </c>
      <c r="Q40" s="84" t="s">
        <v>56</v>
      </c>
      <c r="R40" s="84" t="s">
        <v>7</v>
      </c>
      <c r="S40" s="84" t="s">
        <v>68</v>
      </c>
      <c r="T40" s="37" t="s">
        <v>69</v>
      </c>
      <c r="U40" s="84" t="s">
        <v>7</v>
      </c>
      <c r="V40" s="84" t="s">
        <v>71</v>
      </c>
      <c r="W40" s="37" t="s">
        <v>72</v>
      </c>
      <c r="X40" s="84" t="s">
        <v>7</v>
      </c>
      <c r="Y40" s="84" t="s">
        <v>54</v>
      </c>
      <c r="Z40" s="84" t="s">
        <v>7</v>
      </c>
      <c r="AA40" s="84" t="s">
        <v>60</v>
      </c>
      <c r="AB40" s="37" t="s">
        <v>46</v>
      </c>
      <c r="AC40" s="84" t="s">
        <v>7</v>
      </c>
      <c r="AD40" s="84" t="s">
        <v>52</v>
      </c>
      <c r="AE40" s="37" t="s">
        <v>45</v>
      </c>
      <c r="AF40" s="84" t="s">
        <v>7</v>
      </c>
      <c r="AG40" s="115" t="s">
        <v>96</v>
      </c>
      <c r="AH40" s="139"/>
    </row>
    <row r="41" spans="1:36" s="7" customFormat="1" ht="24" customHeight="1" x14ac:dyDescent="0.25">
      <c r="A41" s="55" t="s">
        <v>23</v>
      </c>
      <c r="B41" s="56"/>
      <c r="C41" s="56">
        <v>0</v>
      </c>
      <c r="D41" s="56"/>
      <c r="E41" s="56">
        <f>+C41+D41</f>
        <v>0</v>
      </c>
      <c r="F41" s="56"/>
      <c r="G41" s="56"/>
      <c r="H41" s="56">
        <f>+F41+G41</f>
        <v>0</v>
      </c>
      <c r="I41" s="56"/>
      <c r="J41" s="56"/>
      <c r="K41" s="56">
        <f>+I41+J41</f>
        <v>0</v>
      </c>
      <c r="L41" s="56"/>
      <c r="M41" s="56">
        <f t="shared" ref="M41:M52" si="51">+L41</f>
        <v>0</v>
      </c>
      <c r="N41" s="56"/>
      <c r="O41" s="56"/>
      <c r="P41" s="56">
        <f>+N41+O41</f>
        <v>0</v>
      </c>
      <c r="Q41" s="56"/>
      <c r="R41" s="56">
        <f>+Q41</f>
        <v>0</v>
      </c>
      <c r="S41" s="56"/>
      <c r="T41" s="56"/>
      <c r="U41" s="56">
        <f>+S41+T41</f>
        <v>0</v>
      </c>
      <c r="V41" s="56"/>
      <c r="W41" s="56"/>
      <c r="X41" s="56"/>
      <c r="Y41" s="68"/>
      <c r="Z41" s="68">
        <f>+Y41</f>
        <v>0</v>
      </c>
      <c r="AA41" s="56">
        <v>5710.41</v>
      </c>
      <c r="AB41" s="56"/>
      <c r="AC41" s="56">
        <f>+AA41+AB41</f>
        <v>5710.41</v>
      </c>
      <c r="AD41" s="56"/>
      <c r="AE41" s="56">
        <v>0</v>
      </c>
      <c r="AF41" s="56">
        <f>+AD41+AE41</f>
        <v>0</v>
      </c>
      <c r="AG41" s="118"/>
      <c r="AH41" s="57">
        <f t="shared" ref="AH41:AH52" si="52">+B41+AF41+AC41+U41+H41+E41+R41+Z41+M41+X41+AG41+P41</f>
        <v>5710.41</v>
      </c>
      <c r="AI41" s="58"/>
      <c r="AJ41" s="58"/>
    </row>
    <row r="42" spans="1:36" s="7" customFormat="1" ht="24" customHeight="1" x14ac:dyDescent="0.25">
      <c r="A42" s="53" t="s">
        <v>24</v>
      </c>
      <c r="B42" s="49"/>
      <c r="C42" s="49">
        <v>0</v>
      </c>
      <c r="D42" s="49"/>
      <c r="E42" s="49">
        <f>+C42+D42</f>
        <v>0</v>
      </c>
      <c r="F42" s="49"/>
      <c r="G42" s="49"/>
      <c r="H42" s="49">
        <f>+F42+G42</f>
        <v>0</v>
      </c>
      <c r="I42" s="49"/>
      <c r="J42" s="49"/>
      <c r="K42" s="49">
        <f>+J42+I42</f>
        <v>0</v>
      </c>
      <c r="L42" s="49">
        <v>0</v>
      </c>
      <c r="M42" s="49">
        <f t="shared" si="51"/>
        <v>0</v>
      </c>
      <c r="N42" s="49"/>
      <c r="O42" s="49"/>
      <c r="P42" s="49">
        <f>+N42+O42</f>
        <v>0</v>
      </c>
      <c r="Q42" s="49">
        <v>0</v>
      </c>
      <c r="R42" s="49">
        <f>+Q42</f>
        <v>0</v>
      </c>
      <c r="S42" s="49"/>
      <c r="T42" s="49"/>
      <c r="U42" s="49">
        <f>+S42+T42</f>
        <v>0</v>
      </c>
      <c r="V42" s="49"/>
      <c r="W42" s="49"/>
      <c r="X42" s="49"/>
      <c r="Y42" s="15"/>
      <c r="Z42" s="15">
        <f>+Y42</f>
        <v>0</v>
      </c>
      <c r="AA42" s="49">
        <v>0</v>
      </c>
      <c r="AB42" s="49"/>
      <c r="AC42" s="49">
        <f>+AA42+AB42</f>
        <v>0</v>
      </c>
      <c r="AD42" s="49"/>
      <c r="AE42" s="49">
        <v>0</v>
      </c>
      <c r="AF42" s="49">
        <f>+AD42+AE42</f>
        <v>0</v>
      </c>
      <c r="AG42" s="69">
        <v>0</v>
      </c>
      <c r="AH42" s="23">
        <f t="shared" si="52"/>
        <v>0</v>
      </c>
    </row>
    <row r="43" spans="1:36" s="7" customFormat="1" ht="24" customHeight="1" x14ac:dyDescent="0.25">
      <c r="A43" s="53" t="s">
        <v>59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>
        <f t="shared" si="51"/>
        <v>0</v>
      </c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15"/>
      <c r="Z43" s="15"/>
      <c r="AA43" s="49"/>
      <c r="AB43" s="49"/>
      <c r="AC43" s="49"/>
      <c r="AD43" s="49"/>
      <c r="AE43" s="49"/>
      <c r="AF43" s="49"/>
      <c r="AG43" s="69"/>
      <c r="AH43" s="23">
        <f t="shared" si="52"/>
        <v>0</v>
      </c>
    </row>
    <row r="44" spans="1:36" s="7" customFormat="1" ht="24" customHeight="1" x14ac:dyDescent="0.25">
      <c r="A44" s="60" t="s">
        <v>29</v>
      </c>
      <c r="B44" s="49"/>
      <c r="C44" s="49">
        <v>0</v>
      </c>
      <c r="D44" s="49">
        <v>0</v>
      </c>
      <c r="E44" s="49">
        <f>+C44+D44</f>
        <v>0</v>
      </c>
      <c r="F44" s="49"/>
      <c r="G44" s="49"/>
      <c r="H44" s="49">
        <f t="shared" ref="H44:H52" si="53">+F44+G44</f>
        <v>0</v>
      </c>
      <c r="I44" s="49"/>
      <c r="J44" s="49"/>
      <c r="K44" s="49">
        <f t="shared" ref="K44:K52" si="54">+J44+I44</f>
        <v>0</v>
      </c>
      <c r="L44" s="49"/>
      <c r="M44" s="49">
        <f t="shared" si="51"/>
        <v>0</v>
      </c>
      <c r="N44" s="49"/>
      <c r="O44" s="49">
        <v>0</v>
      </c>
      <c r="P44" s="49">
        <f t="shared" ref="P44:P52" si="55">+N44+O44</f>
        <v>0</v>
      </c>
      <c r="Q44" s="49"/>
      <c r="R44" s="49">
        <f t="shared" ref="R44:R52" si="56">+Q44</f>
        <v>0</v>
      </c>
      <c r="S44" s="49"/>
      <c r="T44" s="49">
        <v>0</v>
      </c>
      <c r="U44" s="49">
        <f t="shared" ref="U44:U52" si="57">+S44+T44</f>
        <v>0</v>
      </c>
      <c r="V44" s="49"/>
      <c r="W44" s="49"/>
      <c r="X44" s="49"/>
      <c r="Y44" s="15">
        <v>0</v>
      </c>
      <c r="Z44" s="15">
        <f t="shared" ref="Z44:Z52" si="58">+Y44</f>
        <v>0</v>
      </c>
      <c r="AA44" s="49"/>
      <c r="AB44" s="49"/>
      <c r="AC44" s="49">
        <f t="shared" ref="AC44:AC52" si="59">+AA44+AB44</f>
        <v>0</v>
      </c>
      <c r="AD44" s="49"/>
      <c r="AE44" s="49"/>
      <c r="AF44" s="49">
        <f t="shared" ref="AF44:AF52" si="60">+AD44+AE44</f>
        <v>0</v>
      </c>
      <c r="AG44" s="69"/>
      <c r="AH44" s="23">
        <f t="shared" si="52"/>
        <v>0</v>
      </c>
    </row>
    <row r="45" spans="1:36" s="7" customFormat="1" ht="24" customHeight="1" x14ac:dyDescent="0.25">
      <c r="A45" s="64" t="s">
        <v>42</v>
      </c>
      <c r="B45" s="63"/>
      <c r="C45" s="63">
        <v>0</v>
      </c>
      <c r="D45" s="63"/>
      <c r="E45" s="63">
        <f>+C45+D45</f>
        <v>0</v>
      </c>
      <c r="F45" s="63"/>
      <c r="G45" s="63"/>
      <c r="H45" s="63">
        <f>+F45+G45</f>
        <v>0</v>
      </c>
      <c r="I45" s="63"/>
      <c r="J45" s="63"/>
      <c r="K45" s="63">
        <f>+J45+I45</f>
        <v>0</v>
      </c>
      <c r="L45" s="63"/>
      <c r="M45" s="63">
        <f>+L45</f>
        <v>0</v>
      </c>
      <c r="N45" s="63"/>
      <c r="O45" s="63"/>
      <c r="P45" s="63">
        <f>+N45+O45</f>
        <v>0</v>
      </c>
      <c r="Q45" s="63"/>
      <c r="R45" s="63">
        <f>+Q45</f>
        <v>0</v>
      </c>
      <c r="S45" s="63"/>
      <c r="T45" s="63"/>
      <c r="U45" s="63">
        <f>+S45+T45</f>
        <v>0</v>
      </c>
      <c r="V45" s="63"/>
      <c r="W45" s="63"/>
      <c r="X45" s="63"/>
      <c r="Y45" s="71">
        <v>0</v>
      </c>
      <c r="Z45" s="71">
        <f>+Y45</f>
        <v>0</v>
      </c>
      <c r="AA45" s="63"/>
      <c r="AB45" s="63"/>
      <c r="AC45" s="63">
        <f>+AA45+AB45</f>
        <v>0</v>
      </c>
      <c r="AD45" s="63"/>
      <c r="AE45" s="63"/>
      <c r="AF45" s="94">
        <f>+AD45+AE45</f>
        <v>0</v>
      </c>
      <c r="AG45" s="121"/>
      <c r="AH45" s="28">
        <f t="shared" si="52"/>
        <v>0</v>
      </c>
    </row>
    <row r="46" spans="1:36" s="7" customFormat="1" ht="24" customHeight="1" x14ac:dyDescent="0.25">
      <c r="A46" s="53" t="s">
        <v>17</v>
      </c>
      <c r="B46" s="49"/>
      <c r="C46" s="49">
        <v>0</v>
      </c>
      <c r="D46" s="49">
        <v>0</v>
      </c>
      <c r="E46" s="49">
        <f t="shared" ref="E46:E52" si="61">+C46+D46</f>
        <v>0</v>
      </c>
      <c r="F46" s="49"/>
      <c r="G46" s="49"/>
      <c r="H46" s="49">
        <f t="shared" si="53"/>
        <v>0</v>
      </c>
      <c r="I46" s="49"/>
      <c r="J46" s="49"/>
      <c r="K46" s="49">
        <f t="shared" si="54"/>
        <v>0</v>
      </c>
      <c r="L46" s="49">
        <v>0</v>
      </c>
      <c r="M46" s="49">
        <f t="shared" si="51"/>
        <v>0</v>
      </c>
      <c r="N46" s="49"/>
      <c r="O46" s="49">
        <v>1487.5</v>
      </c>
      <c r="P46" s="49">
        <f t="shared" si="55"/>
        <v>1487.5</v>
      </c>
      <c r="Q46" s="49"/>
      <c r="R46" s="49">
        <f t="shared" si="56"/>
        <v>0</v>
      </c>
      <c r="S46" s="49"/>
      <c r="T46" s="49">
        <v>0</v>
      </c>
      <c r="U46" s="49">
        <f t="shared" si="57"/>
        <v>0</v>
      </c>
      <c r="V46" s="49">
        <v>0</v>
      </c>
      <c r="W46" s="49"/>
      <c r="X46" s="49">
        <f t="shared" ref="X46:X49" si="62">+V46+W46</f>
        <v>0</v>
      </c>
      <c r="Y46" s="15">
        <v>0</v>
      </c>
      <c r="Z46" s="15">
        <f t="shared" si="58"/>
        <v>0</v>
      </c>
      <c r="AA46" s="49">
        <v>12672.23</v>
      </c>
      <c r="AB46" s="49"/>
      <c r="AC46" s="49">
        <f t="shared" si="59"/>
        <v>12672.23</v>
      </c>
      <c r="AD46" s="49"/>
      <c r="AE46" s="49">
        <v>0</v>
      </c>
      <c r="AF46" s="49">
        <f t="shared" si="60"/>
        <v>0</v>
      </c>
      <c r="AG46" s="69"/>
      <c r="AH46" s="23">
        <f t="shared" si="52"/>
        <v>14159.73</v>
      </c>
    </row>
    <row r="47" spans="1:36" s="7" customFormat="1" ht="24" customHeight="1" x14ac:dyDescent="0.25">
      <c r="A47" s="64" t="s">
        <v>41</v>
      </c>
      <c r="B47" s="63"/>
      <c r="C47" s="63"/>
      <c r="D47" s="63"/>
      <c r="E47" s="63">
        <f>+C47+D47</f>
        <v>0</v>
      </c>
      <c r="F47" s="63"/>
      <c r="G47" s="63"/>
      <c r="H47" s="63">
        <f>+F47+G47</f>
        <v>0</v>
      </c>
      <c r="I47" s="63"/>
      <c r="J47" s="63"/>
      <c r="K47" s="63">
        <f>+J47+I47</f>
        <v>0</v>
      </c>
      <c r="L47" s="63">
        <v>0</v>
      </c>
      <c r="M47" s="63">
        <f>+L47</f>
        <v>0</v>
      </c>
      <c r="N47" s="63"/>
      <c r="O47" s="63"/>
      <c r="P47" s="63">
        <f>+N47+O47</f>
        <v>0</v>
      </c>
      <c r="Q47" s="63">
        <v>0</v>
      </c>
      <c r="R47" s="63">
        <f>+Q47</f>
        <v>0</v>
      </c>
      <c r="S47" s="63"/>
      <c r="T47" s="63"/>
      <c r="U47" s="63">
        <f>+S47+T47</f>
        <v>0</v>
      </c>
      <c r="V47" s="63"/>
      <c r="W47" s="63"/>
      <c r="X47" s="63"/>
      <c r="Y47" s="71"/>
      <c r="Z47" s="71">
        <f>+Y47</f>
        <v>0</v>
      </c>
      <c r="AA47" s="63"/>
      <c r="AB47" s="63"/>
      <c r="AC47" s="63">
        <f>+AA47+AB47</f>
        <v>0</v>
      </c>
      <c r="AD47" s="63"/>
      <c r="AE47" s="63"/>
      <c r="AF47" s="94">
        <f>+AD47+AE47</f>
        <v>0</v>
      </c>
      <c r="AG47" s="121"/>
      <c r="AH47" s="28">
        <f t="shared" si="52"/>
        <v>0</v>
      </c>
    </row>
    <row r="48" spans="1:36" s="7" customFormat="1" ht="24" customHeight="1" x14ac:dyDescent="0.25">
      <c r="A48" s="64" t="s">
        <v>25</v>
      </c>
      <c r="B48" s="63"/>
      <c r="C48" s="63"/>
      <c r="D48" s="63"/>
      <c r="E48" s="63">
        <f t="shared" si="61"/>
        <v>0</v>
      </c>
      <c r="F48" s="63"/>
      <c r="G48" s="63"/>
      <c r="H48" s="63">
        <f t="shared" si="53"/>
        <v>0</v>
      </c>
      <c r="I48" s="63"/>
      <c r="J48" s="63"/>
      <c r="K48" s="63">
        <f t="shared" si="54"/>
        <v>0</v>
      </c>
      <c r="L48" s="63"/>
      <c r="M48" s="63">
        <f t="shared" si="51"/>
        <v>0</v>
      </c>
      <c r="N48" s="63"/>
      <c r="O48" s="63"/>
      <c r="P48" s="63">
        <f t="shared" si="55"/>
        <v>0</v>
      </c>
      <c r="Q48" s="63"/>
      <c r="R48" s="63">
        <f t="shared" si="56"/>
        <v>0</v>
      </c>
      <c r="S48" s="63"/>
      <c r="T48" s="63"/>
      <c r="U48" s="63">
        <f t="shared" si="57"/>
        <v>0</v>
      </c>
      <c r="V48" s="63"/>
      <c r="W48" s="63"/>
      <c r="X48" s="63"/>
      <c r="Y48" s="71"/>
      <c r="Z48" s="71">
        <f t="shared" si="58"/>
        <v>0</v>
      </c>
      <c r="AA48" s="63"/>
      <c r="AB48" s="63"/>
      <c r="AC48" s="63">
        <f t="shared" si="59"/>
        <v>0</v>
      </c>
      <c r="AD48" s="63"/>
      <c r="AE48" s="63"/>
      <c r="AF48" s="94">
        <f t="shared" si="60"/>
        <v>0</v>
      </c>
      <c r="AG48" s="121"/>
      <c r="AH48" s="28">
        <f t="shared" si="52"/>
        <v>0</v>
      </c>
    </row>
    <row r="49" spans="1:34" s="7" customFormat="1" ht="24" customHeight="1" x14ac:dyDescent="0.25">
      <c r="A49" s="51" t="s">
        <v>18</v>
      </c>
      <c r="B49" s="49">
        <v>0</v>
      </c>
      <c r="C49" s="49">
        <v>566.98</v>
      </c>
      <c r="D49" s="49">
        <v>0</v>
      </c>
      <c r="E49" s="49">
        <f t="shared" si="61"/>
        <v>566.98</v>
      </c>
      <c r="F49" s="49">
        <v>0</v>
      </c>
      <c r="G49" s="49">
        <v>0</v>
      </c>
      <c r="H49" s="49">
        <f t="shared" si="53"/>
        <v>0</v>
      </c>
      <c r="I49" s="49"/>
      <c r="J49" s="49">
        <v>0</v>
      </c>
      <c r="K49" s="49">
        <f t="shared" si="54"/>
        <v>0</v>
      </c>
      <c r="L49" s="49">
        <v>0</v>
      </c>
      <c r="M49" s="49">
        <f t="shared" si="51"/>
        <v>0</v>
      </c>
      <c r="N49" s="49">
        <v>0</v>
      </c>
      <c r="O49" s="49">
        <v>80.86</v>
      </c>
      <c r="P49" s="49">
        <f t="shared" si="55"/>
        <v>80.86</v>
      </c>
      <c r="Q49" s="15">
        <v>2.08</v>
      </c>
      <c r="R49" s="63">
        <f t="shared" si="56"/>
        <v>2.08</v>
      </c>
      <c r="S49" s="49">
        <v>0</v>
      </c>
      <c r="T49" s="49">
        <v>0</v>
      </c>
      <c r="U49" s="49">
        <f t="shared" si="57"/>
        <v>0</v>
      </c>
      <c r="V49" s="49">
        <v>0</v>
      </c>
      <c r="W49" s="49">
        <v>0</v>
      </c>
      <c r="X49" s="49">
        <f t="shared" si="62"/>
        <v>0</v>
      </c>
      <c r="Y49" s="15">
        <v>0</v>
      </c>
      <c r="Z49" s="15">
        <f t="shared" si="58"/>
        <v>0</v>
      </c>
      <c r="AA49" s="49">
        <v>1.76</v>
      </c>
      <c r="AB49" s="49">
        <v>0</v>
      </c>
      <c r="AC49" s="49">
        <f t="shared" si="59"/>
        <v>1.76</v>
      </c>
      <c r="AD49" s="49">
        <v>0</v>
      </c>
      <c r="AE49" s="49">
        <v>0</v>
      </c>
      <c r="AF49" s="49">
        <f t="shared" si="60"/>
        <v>0</v>
      </c>
      <c r="AG49" s="69"/>
      <c r="AH49" s="23">
        <f t="shared" si="52"/>
        <v>651.68000000000006</v>
      </c>
    </row>
    <row r="50" spans="1:34" s="7" customFormat="1" ht="24" customHeight="1" x14ac:dyDescent="0.25">
      <c r="A50" s="65" t="s">
        <v>30</v>
      </c>
      <c r="B50" s="63"/>
      <c r="C50" s="63"/>
      <c r="D50" s="63"/>
      <c r="E50" s="63">
        <f t="shared" si="61"/>
        <v>0</v>
      </c>
      <c r="F50" s="63"/>
      <c r="G50" s="63"/>
      <c r="H50" s="63">
        <f t="shared" si="53"/>
        <v>0</v>
      </c>
      <c r="I50" s="63"/>
      <c r="J50" s="63"/>
      <c r="K50" s="63">
        <f t="shared" si="54"/>
        <v>0</v>
      </c>
      <c r="L50" s="63"/>
      <c r="M50" s="63">
        <f t="shared" si="51"/>
        <v>0</v>
      </c>
      <c r="N50" s="63"/>
      <c r="O50" s="63"/>
      <c r="P50" s="63">
        <f t="shared" si="55"/>
        <v>0</v>
      </c>
      <c r="Q50" s="71"/>
      <c r="R50" s="63">
        <f t="shared" si="56"/>
        <v>0</v>
      </c>
      <c r="S50" s="63"/>
      <c r="T50" s="63"/>
      <c r="U50" s="63">
        <f t="shared" si="57"/>
        <v>0</v>
      </c>
      <c r="V50" s="63"/>
      <c r="W50" s="63"/>
      <c r="X50" s="63"/>
      <c r="Y50" s="71"/>
      <c r="Z50" s="71">
        <f t="shared" si="58"/>
        <v>0</v>
      </c>
      <c r="AA50" s="63"/>
      <c r="AB50" s="63"/>
      <c r="AC50" s="63">
        <f t="shared" si="59"/>
        <v>0</v>
      </c>
      <c r="AD50" s="63"/>
      <c r="AE50" s="63"/>
      <c r="AF50" s="94">
        <f t="shared" si="60"/>
        <v>0</v>
      </c>
      <c r="AG50" s="121"/>
      <c r="AH50" s="28">
        <f t="shared" si="52"/>
        <v>0</v>
      </c>
    </row>
    <row r="51" spans="1:34" s="7" customFormat="1" ht="24" customHeight="1" x14ac:dyDescent="0.25">
      <c r="A51" s="65" t="s">
        <v>43</v>
      </c>
      <c r="B51" s="63"/>
      <c r="C51" s="63"/>
      <c r="D51" s="63"/>
      <c r="E51" s="63">
        <f t="shared" si="61"/>
        <v>0</v>
      </c>
      <c r="F51" s="63"/>
      <c r="G51" s="63"/>
      <c r="H51" s="63">
        <f t="shared" si="53"/>
        <v>0</v>
      </c>
      <c r="I51" s="63"/>
      <c r="J51" s="63"/>
      <c r="K51" s="63">
        <f t="shared" si="54"/>
        <v>0</v>
      </c>
      <c r="L51" s="63"/>
      <c r="M51" s="63">
        <f t="shared" si="51"/>
        <v>0</v>
      </c>
      <c r="N51" s="63"/>
      <c r="O51" s="63"/>
      <c r="P51" s="63">
        <f t="shared" si="55"/>
        <v>0</v>
      </c>
      <c r="Q51" s="71"/>
      <c r="R51" s="63">
        <f t="shared" si="56"/>
        <v>0</v>
      </c>
      <c r="S51" s="63"/>
      <c r="T51" s="63"/>
      <c r="U51" s="63">
        <f t="shared" si="57"/>
        <v>0</v>
      </c>
      <c r="V51" s="63"/>
      <c r="W51" s="63"/>
      <c r="X51" s="63"/>
      <c r="Y51" s="71"/>
      <c r="Z51" s="71">
        <f t="shared" si="58"/>
        <v>0</v>
      </c>
      <c r="AA51" s="63"/>
      <c r="AB51" s="63"/>
      <c r="AC51" s="63">
        <f t="shared" si="59"/>
        <v>0</v>
      </c>
      <c r="AD51" s="63"/>
      <c r="AE51" s="63"/>
      <c r="AF51" s="63">
        <f t="shared" si="60"/>
        <v>0</v>
      </c>
      <c r="AG51" s="96"/>
      <c r="AH51" s="28">
        <f t="shared" si="52"/>
        <v>0</v>
      </c>
    </row>
    <row r="52" spans="1:34" s="7" customFormat="1" ht="24" customHeight="1" x14ac:dyDescent="0.25">
      <c r="A52" s="53" t="s">
        <v>40</v>
      </c>
      <c r="B52" s="49">
        <v>0</v>
      </c>
      <c r="C52" s="49">
        <v>0.08</v>
      </c>
      <c r="D52" s="49">
        <v>0</v>
      </c>
      <c r="E52" s="49">
        <f t="shared" si="61"/>
        <v>0.08</v>
      </c>
      <c r="F52" s="49">
        <v>0</v>
      </c>
      <c r="G52" s="49">
        <v>0</v>
      </c>
      <c r="H52" s="49">
        <f t="shared" si="53"/>
        <v>0</v>
      </c>
      <c r="I52" s="49"/>
      <c r="J52" s="49"/>
      <c r="K52" s="49">
        <f t="shared" si="54"/>
        <v>0</v>
      </c>
      <c r="L52" s="49"/>
      <c r="M52" s="49">
        <f t="shared" si="51"/>
        <v>0</v>
      </c>
      <c r="N52" s="49"/>
      <c r="O52" s="49"/>
      <c r="P52" s="49">
        <f t="shared" si="55"/>
        <v>0</v>
      </c>
      <c r="Q52" s="15"/>
      <c r="R52" s="49">
        <f t="shared" si="56"/>
        <v>0</v>
      </c>
      <c r="S52" s="49"/>
      <c r="T52" s="49"/>
      <c r="U52" s="49">
        <f t="shared" si="57"/>
        <v>0</v>
      </c>
      <c r="V52" s="49"/>
      <c r="W52" s="49">
        <v>0</v>
      </c>
      <c r="X52" s="49">
        <f t="shared" ref="X52" si="63">+V52+W52</f>
        <v>0</v>
      </c>
      <c r="Y52" s="15">
        <v>0</v>
      </c>
      <c r="Z52" s="15">
        <f t="shared" si="58"/>
        <v>0</v>
      </c>
      <c r="AA52" s="49">
        <v>0.74</v>
      </c>
      <c r="AB52" s="49">
        <v>0</v>
      </c>
      <c r="AC52" s="49">
        <f t="shared" si="59"/>
        <v>0.74</v>
      </c>
      <c r="AD52" s="49"/>
      <c r="AE52" s="49"/>
      <c r="AF52" s="49">
        <f t="shared" si="60"/>
        <v>0</v>
      </c>
      <c r="AG52" s="69"/>
      <c r="AH52" s="23">
        <f t="shared" si="52"/>
        <v>0.82</v>
      </c>
    </row>
    <row r="53" spans="1:34" ht="15.75" thickBot="1" x14ac:dyDescent="0.25">
      <c r="A53" s="33" t="s">
        <v>11</v>
      </c>
      <c r="B53" s="34">
        <f t="shared" ref="B53:H53" si="64">SUM(B41:B52)</f>
        <v>0</v>
      </c>
      <c r="C53" s="34">
        <f t="shared" si="64"/>
        <v>567.06000000000006</v>
      </c>
      <c r="D53" s="34">
        <f t="shared" si="64"/>
        <v>0</v>
      </c>
      <c r="E53" s="34">
        <f t="shared" si="64"/>
        <v>567.06000000000006</v>
      </c>
      <c r="F53" s="34">
        <f t="shared" si="64"/>
        <v>0</v>
      </c>
      <c r="G53" s="34">
        <f t="shared" si="64"/>
        <v>0</v>
      </c>
      <c r="H53" s="34">
        <f t="shared" si="64"/>
        <v>0</v>
      </c>
      <c r="I53" s="34"/>
      <c r="J53" s="34">
        <f t="shared" ref="J53:AC53" si="65">SUM(J41:J52)</f>
        <v>0</v>
      </c>
      <c r="K53" s="34">
        <f t="shared" si="65"/>
        <v>0</v>
      </c>
      <c r="L53" s="34">
        <f t="shared" si="65"/>
        <v>0</v>
      </c>
      <c r="M53" s="34">
        <f t="shared" si="65"/>
        <v>0</v>
      </c>
      <c r="N53" s="34">
        <f t="shared" si="65"/>
        <v>0</v>
      </c>
      <c r="O53" s="34">
        <f t="shared" si="65"/>
        <v>1568.36</v>
      </c>
      <c r="P53" s="34">
        <f t="shared" si="65"/>
        <v>1568.36</v>
      </c>
      <c r="Q53" s="34">
        <f t="shared" si="65"/>
        <v>2.08</v>
      </c>
      <c r="R53" s="34">
        <f t="shared" si="65"/>
        <v>2.08</v>
      </c>
      <c r="S53" s="34">
        <f t="shared" si="65"/>
        <v>0</v>
      </c>
      <c r="T53" s="34">
        <f t="shared" si="65"/>
        <v>0</v>
      </c>
      <c r="U53" s="34">
        <f t="shared" si="65"/>
        <v>0</v>
      </c>
      <c r="V53" s="34">
        <f t="shared" si="65"/>
        <v>0</v>
      </c>
      <c r="W53" s="34">
        <f t="shared" si="65"/>
        <v>0</v>
      </c>
      <c r="X53" s="34">
        <f t="shared" si="65"/>
        <v>0</v>
      </c>
      <c r="Y53" s="34">
        <f t="shared" si="65"/>
        <v>0</v>
      </c>
      <c r="Z53" s="34">
        <f t="shared" si="65"/>
        <v>0</v>
      </c>
      <c r="AA53" s="47">
        <f t="shared" si="65"/>
        <v>18385.14</v>
      </c>
      <c r="AB53" s="34">
        <f t="shared" si="65"/>
        <v>0</v>
      </c>
      <c r="AC53" s="34">
        <f t="shared" si="65"/>
        <v>18385.14</v>
      </c>
      <c r="AD53" s="34">
        <f t="shared" ref="AD53:AG53" si="66">SUM(AD41:AD52)</f>
        <v>0</v>
      </c>
      <c r="AE53" s="34">
        <f t="shared" si="66"/>
        <v>0</v>
      </c>
      <c r="AF53" s="34">
        <f t="shared" si="66"/>
        <v>0</v>
      </c>
      <c r="AG53" s="120">
        <f t="shared" si="66"/>
        <v>0</v>
      </c>
      <c r="AH53" s="66">
        <f>SUM(AH41:AH52)</f>
        <v>20522.64</v>
      </c>
    </row>
    <row r="54" spans="1:34" ht="15.75" thickTop="1" x14ac:dyDescent="0.2"/>
    <row r="55" spans="1:34" ht="15.75" x14ac:dyDescent="0.25">
      <c r="A55" s="105" t="s">
        <v>79</v>
      </c>
      <c r="B55" s="105"/>
    </row>
    <row r="57" spans="1:34" ht="15.75" x14ac:dyDescent="0.25">
      <c r="A57" s="105"/>
      <c r="B57" s="105"/>
    </row>
    <row r="58" spans="1:34" ht="15.75" x14ac:dyDescent="0.25">
      <c r="A58" s="105"/>
      <c r="B58" s="105"/>
    </row>
    <row r="63" spans="1:34" x14ac:dyDescent="0.2">
      <c r="I63" s="40"/>
      <c r="J63" s="40"/>
      <c r="K63" s="40"/>
      <c r="L63" s="40"/>
      <c r="M63" s="40"/>
      <c r="N63" s="40"/>
      <c r="O63" s="40"/>
      <c r="P63" s="40"/>
    </row>
    <row r="64" spans="1:34" x14ac:dyDescent="0.2">
      <c r="I64" s="40"/>
      <c r="J64" s="40"/>
      <c r="K64" s="40"/>
      <c r="L64" s="40"/>
      <c r="M64" s="40"/>
      <c r="N64" s="40"/>
      <c r="O64" s="40"/>
      <c r="P64" s="40"/>
    </row>
    <row r="65" spans="9:16" x14ac:dyDescent="0.2">
      <c r="I65" s="40"/>
      <c r="J65" s="40"/>
      <c r="K65" s="40"/>
      <c r="L65" s="40"/>
      <c r="M65" s="40"/>
      <c r="N65" s="40"/>
      <c r="O65" s="40"/>
      <c r="P65" s="40"/>
    </row>
    <row r="66" spans="9:16" x14ac:dyDescent="0.2">
      <c r="I66" s="40"/>
      <c r="J66" s="40"/>
      <c r="K66" s="40"/>
      <c r="L66" s="40"/>
      <c r="M66" s="40"/>
      <c r="N66" s="40"/>
      <c r="O66" s="40"/>
      <c r="P66" s="40"/>
    </row>
    <row r="67" spans="9:16" x14ac:dyDescent="0.2">
      <c r="I67" s="40"/>
      <c r="J67" s="40"/>
      <c r="K67" s="40"/>
      <c r="L67" s="40"/>
      <c r="M67" s="40"/>
      <c r="N67" s="40"/>
      <c r="O67" s="40"/>
      <c r="P67" s="40"/>
    </row>
    <row r="68" spans="9:16" x14ac:dyDescent="0.2">
      <c r="I68" s="40"/>
      <c r="J68" s="40"/>
      <c r="K68" s="40"/>
      <c r="L68" s="40"/>
      <c r="M68" s="40"/>
      <c r="N68" s="40"/>
      <c r="O68" s="40"/>
      <c r="P68" s="40"/>
    </row>
    <row r="69" spans="9:16" x14ac:dyDescent="0.2">
      <c r="I69" s="40"/>
      <c r="J69" s="40"/>
      <c r="K69" s="40"/>
      <c r="L69" s="40"/>
      <c r="M69" s="40"/>
      <c r="N69" s="40"/>
      <c r="O69" s="40"/>
      <c r="P69" s="40"/>
    </row>
    <row r="70" spans="9:16" x14ac:dyDescent="0.2">
      <c r="I70" s="40"/>
      <c r="J70" s="40"/>
      <c r="K70" s="40"/>
      <c r="L70" s="40"/>
      <c r="M70" s="40"/>
      <c r="N70" s="40"/>
      <c r="O70" s="40"/>
      <c r="P70" s="40"/>
    </row>
    <row r="71" spans="9:16" x14ac:dyDescent="0.2">
      <c r="I71" s="40"/>
      <c r="J71" s="40"/>
      <c r="K71" s="40"/>
      <c r="L71" s="40"/>
      <c r="M71" s="40"/>
      <c r="N71" s="40"/>
      <c r="O71" s="40"/>
      <c r="P71" s="40"/>
    </row>
    <row r="72" spans="9:16" x14ac:dyDescent="0.2">
      <c r="I72" s="40"/>
      <c r="J72" s="40"/>
      <c r="K72" s="40"/>
      <c r="L72" s="40"/>
      <c r="M72" s="40"/>
      <c r="N72" s="40"/>
      <c r="O72" s="40"/>
      <c r="P72" s="40"/>
    </row>
    <row r="73" spans="9:16" x14ac:dyDescent="0.2">
      <c r="I73" s="40"/>
      <c r="J73" s="40"/>
      <c r="K73" s="40"/>
      <c r="L73" s="40"/>
      <c r="M73" s="40"/>
      <c r="N73" s="40"/>
      <c r="O73" s="40"/>
      <c r="P73" s="40"/>
    </row>
    <row r="74" spans="9:16" x14ac:dyDescent="0.2">
      <c r="I74" s="40"/>
      <c r="J74" s="40"/>
      <c r="K74" s="40"/>
      <c r="L74" s="40"/>
      <c r="M74" s="40"/>
      <c r="N74" s="40"/>
      <c r="O74" s="40"/>
      <c r="P74" s="40"/>
    </row>
    <row r="75" spans="9:16" x14ac:dyDescent="0.2">
      <c r="I75" s="40"/>
      <c r="J75" s="40"/>
      <c r="K75" s="40"/>
      <c r="L75" s="40"/>
      <c r="M75" s="40"/>
      <c r="N75" s="40"/>
      <c r="O75" s="40"/>
      <c r="P75" s="40"/>
    </row>
    <row r="76" spans="9:16" x14ac:dyDescent="0.2">
      <c r="I76" s="40"/>
      <c r="J76" s="40"/>
      <c r="K76" s="40"/>
      <c r="L76" s="40"/>
      <c r="M76" s="40"/>
      <c r="N76" s="40"/>
      <c r="O76" s="40"/>
      <c r="P76" s="40"/>
    </row>
    <row r="77" spans="9:16" x14ac:dyDescent="0.2">
      <c r="I77" s="40"/>
      <c r="J77" s="40"/>
      <c r="K77" s="40"/>
      <c r="L77" s="40"/>
      <c r="M77" s="40"/>
      <c r="N77" s="40"/>
      <c r="O77" s="40"/>
      <c r="P77" s="40"/>
    </row>
    <row r="78" spans="9:16" x14ac:dyDescent="0.2">
      <c r="I78" s="40"/>
      <c r="J78" s="40"/>
      <c r="K78" s="40"/>
      <c r="L78" s="40"/>
      <c r="M78" s="40"/>
      <c r="N78" s="40"/>
      <c r="O78" s="40"/>
      <c r="P78" s="40"/>
    </row>
    <row r="79" spans="9:16" x14ac:dyDescent="0.2">
      <c r="I79" s="40"/>
      <c r="J79" s="40"/>
      <c r="K79" s="40"/>
      <c r="L79" s="40"/>
      <c r="M79" s="40"/>
      <c r="N79" s="40"/>
      <c r="O79" s="40"/>
      <c r="P79" s="40"/>
    </row>
    <row r="80" spans="9:16" x14ac:dyDescent="0.2">
      <c r="I80" s="40"/>
      <c r="J80" s="40"/>
      <c r="K80" s="40"/>
      <c r="L80" s="40"/>
      <c r="M80" s="40"/>
      <c r="N80" s="40"/>
      <c r="O80" s="40"/>
      <c r="P80" s="40"/>
    </row>
    <row r="81" spans="9:16" x14ac:dyDescent="0.2">
      <c r="I81" s="40"/>
      <c r="J81" s="40"/>
      <c r="K81" s="40"/>
      <c r="L81" s="40"/>
      <c r="M81" s="40"/>
      <c r="N81" s="40"/>
      <c r="O81" s="40"/>
      <c r="P81" s="40"/>
    </row>
  </sheetData>
  <mergeCells count="41">
    <mergeCell ref="N5:P5"/>
    <mergeCell ref="N25:P25"/>
    <mergeCell ref="N39:P39"/>
    <mergeCell ref="AH25:AH26"/>
    <mergeCell ref="AH5:AH6"/>
    <mergeCell ref="Y39:Z39"/>
    <mergeCell ref="Q39:R39"/>
    <mergeCell ref="S25:U25"/>
    <mergeCell ref="Y5:Z5"/>
    <mergeCell ref="Y25:Z25"/>
    <mergeCell ref="AI32:AJ32"/>
    <mergeCell ref="AI33:AJ33"/>
    <mergeCell ref="AH39:AH40"/>
    <mergeCell ref="Q5:R5"/>
    <mergeCell ref="Q25:R25"/>
    <mergeCell ref="AD5:AF5"/>
    <mergeCell ref="AD25:AF25"/>
    <mergeCell ref="AD39:AF39"/>
    <mergeCell ref="V39:X39"/>
    <mergeCell ref="AA5:AC5"/>
    <mergeCell ref="AA25:AC25"/>
    <mergeCell ref="S39:U39"/>
    <mergeCell ref="AA39:AC39"/>
    <mergeCell ref="V5:X5"/>
    <mergeCell ref="V25:X25"/>
    <mergeCell ref="S5:U5"/>
    <mergeCell ref="A39:A40"/>
    <mergeCell ref="A25:A26"/>
    <mergeCell ref="A5:A6"/>
    <mergeCell ref="C5:E5"/>
    <mergeCell ref="C25:E25"/>
    <mergeCell ref="C39:E39"/>
    <mergeCell ref="L5:M5"/>
    <mergeCell ref="L25:M25"/>
    <mergeCell ref="L39:M39"/>
    <mergeCell ref="F5:H5"/>
    <mergeCell ref="F25:H25"/>
    <mergeCell ref="F39:H39"/>
    <mergeCell ref="I39:K39"/>
    <mergeCell ref="I5:K5"/>
    <mergeCell ref="I25:K25"/>
  </mergeCells>
  <pageMargins left="0.94488188976377963" right="0.19685039370078741" top="0.51181102362204722" bottom="0.23622047244094491" header="0" footer="0.15748031496062992"/>
  <pageSetup paperSize="5" scale="45" pageOrder="overThenDown" orientation="landscape" horizontalDpi="1200" verticalDpi="1200" r:id="rId1"/>
  <headerFooter alignWithMargins="0">
    <oddHeader>&amp;C&amp;"Arial,Negrita"&amp;14H. AYUNTAMIENTO DE EMILIANO ZAPATA, TABASCO&amp;"Arial,Normal"
2016 - 2018
INTEGRACION Y ANALISIS DE LA DISPONIBILIDAD FINANCIERA POR CONVENIOS
CIFRAS AL 31 DE MARZO DE 2018</oddHead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I16" sqref="I16"/>
    </sheetView>
  </sheetViews>
  <sheetFormatPr baseColWidth="10" defaultRowHeight="15" x14ac:dyDescent="0.25"/>
  <cols>
    <col min="1" max="1" width="26.42578125" customWidth="1"/>
    <col min="2" max="2" width="2.5703125" bestFit="1" customWidth="1"/>
    <col min="3" max="3" width="14.140625" customWidth="1"/>
    <col min="4" max="4" width="17.140625" customWidth="1"/>
    <col min="5" max="5" width="15.140625" style="92" bestFit="1" customWidth="1"/>
  </cols>
  <sheetData>
    <row r="2" spans="1:6" ht="18.75" x14ac:dyDescent="0.3">
      <c r="C2" s="87"/>
    </row>
    <row r="3" spans="1:6" ht="18.75" x14ac:dyDescent="0.3">
      <c r="C3" s="87"/>
      <c r="D3" s="1"/>
    </row>
    <row r="4" spans="1:6" ht="15.75" x14ac:dyDescent="0.25">
      <c r="D4" s="1"/>
    </row>
    <row r="5" spans="1:6" ht="15.75" x14ac:dyDescent="0.25">
      <c r="A5" s="41" t="s">
        <v>84</v>
      </c>
      <c r="B5" s="1"/>
      <c r="C5" s="1"/>
      <c r="D5" s="1"/>
      <c r="E5"/>
    </row>
    <row r="6" spans="1:6" ht="15.75" x14ac:dyDescent="0.25">
      <c r="A6" s="1"/>
      <c r="B6" s="1"/>
      <c r="C6" s="1"/>
      <c r="D6" s="1"/>
      <c r="E6"/>
    </row>
    <row r="7" spans="1:6" ht="15.75" x14ac:dyDescent="0.25">
      <c r="A7" s="1"/>
      <c r="B7" s="1"/>
      <c r="C7" s="1"/>
      <c r="D7" s="1"/>
      <c r="E7"/>
    </row>
    <row r="8" spans="1:6" ht="15.75" x14ac:dyDescent="0.25">
      <c r="A8" s="1" t="s">
        <v>80</v>
      </c>
      <c r="B8" s="41" t="s">
        <v>76</v>
      </c>
      <c r="C8" s="1" t="s">
        <v>81</v>
      </c>
      <c r="D8" s="1">
        <v>11369</v>
      </c>
      <c r="E8" s="1" t="s">
        <v>82</v>
      </c>
      <c r="F8" s="1"/>
    </row>
    <row r="9" spans="1:6" ht="15.75" x14ac:dyDescent="0.25">
      <c r="A9" s="1" t="s">
        <v>85</v>
      </c>
      <c r="B9" s="41" t="s">
        <v>76</v>
      </c>
      <c r="C9" s="1" t="s">
        <v>78</v>
      </c>
      <c r="D9" s="1">
        <v>133303.64000000001</v>
      </c>
      <c r="E9" s="1" t="s">
        <v>83</v>
      </c>
      <c r="F9" s="1"/>
    </row>
    <row r="10" spans="1:6" ht="15.75" x14ac:dyDescent="0.25">
      <c r="A10" s="1"/>
      <c r="B10" s="41"/>
      <c r="C10" s="1"/>
      <c r="D10" s="1"/>
      <c r="E10"/>
    </row>
    <row r="11" spans="1:6" ht="15.75" x14ac:dyDescent="0.25">
      <c r="A11" s="1"/>
      <c r="B11" s="41"/>
      <c r="C11" s="1"/>
      <c r="D11" s="1"/>
      <c r="E11"/>
    </row>
    <row r="13" spans="1:6" ht="18.75" x14ac:dyDescent="0.3">
      <c r="C13" s="87"/>
      <c r="D13" s="1"/>
    </row>
    <row r="15" spans="1:6" ht="18.75" x14ac:dyDescent="0.3">
      <c r="C15" s="87"/>
      <c r="D15" s="1"/>
    </row>
    <row r="16" spans="1:6" ht="15.75" x14ac:dyDescent="0.25">
      <c r="D16" s="1"/>
    </row>
    <row r="17" spans="3:4" ht="18.75" x14ac:dyDescent="0.3">
      <c r="C17" s="87"/>
      <c r="D17" s="1"/>
    </row>
    <row r="18" spans="3:4" ht="15.75" x14ac:dyDescent="0.25">
      <c r="D18" s="1"/>
    </row>
    <row r="19" spans="3:4" ht="18.75" x14ac:dyDescent="0.3">
      <c r="C19" s="87"/>
      <c r="D19" s="1"/>
    </row>
    <row r="20" spans="3:4" ht="18.75" x14ac:dyDescent="0.3">
      <c r="C20" s="87"/>
      <c r="D20" s="1"/>
    </row>
    <row r="21" spans="3:4" ht="15.75" x14ac:dyDescent="0.25">
      <c r="D21" s="1"/>
    </row>
    <row r="22" spans="3:4" ht="18.75" x14ac:dyDescent="0.3">
      <c r="C22" s="87"/>
      <c r="D22" s="1"/>
    </row>
    <row r="23" spans="3:4" ht="15.75" x14ac:dyDescent="0.25">
      <c r="C23" s="88"/>
      <c r="D23" s="89"/>
    </row>
    <row r="24" spans="3:4" x14ac:dyDescent="0.25">
      <c r="C24" s="88"/>
    </row>
  </sheetData>
  <pageMargins left="0.31496062992125984" right="0.31496062992125984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GENERAL</vt:lpstr>
      <vt:lpstr>CONVENIOS</vt:lpstr>
      <vt:lpstr>Hoja1</vt:lpstr>
      <vt:lpstr>CONVENIOS!Área_de_impresión</vt:lpstr>
      <vt:lpstr>GENERAL!Área_de_impresión</vt:lpstr>
      <vt:lpstr>Hoja1!Área_de_impresión</vt:lpstr>
      <vt:lpstr>CONVENIOS!Títulos_a_imprimir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SISTEMA AYUNTAMIENTO</cp:lastModifiedBy>
  <cp:lastPrinted>2018-04-11T18:08:17Z</cp:lastPrinted>
  <dcterms:created xsi:type="dcterms:W3CDTF">2011-11-25T20:22:05Z</dcterms:created>
  <dcterms:modified xsi:type="dcterms:W3CDTF">2018-04-13T17:24:00Z</dcterms:modified>
</cp:coreProperties>
</file>